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4740" tabRatio="796" activeTab="0"/>
  </bookViews>
  <sheets>
    <sheet name="Material" sheetId="1" r:id="rId1"/>
    <sheet name="ESO" sheetId="2" r:id="rId2"/>
    <sheet name="Successions" sheetId="3" r:id="rId3"/>
    <sheet name="Simple" sheetId="4" r:id="rId4"/>
    <sheet name="Compost" sheetId="5" r:id="rId5"/>
    <sheet name="Notes" sheetId="6" r:id="rId6"/>
    <sheet name="Fotocòpies" sheetId="7" r:id="rId7"/>
    <sheet name="Llibres" sheetId="8" r:id="rId8"/>
    <sheet name="Faltes" sheetId="9" r:id="rId9"/>
  </sheets>
  <definedNames>
    <definedName name="Altura">#REF!</definedName>
    <definedName name="Base">#REF!</definedName>
    <definedName name="Capital">'Simple'!$C$3</definedName>
    <definedName name="Interès">'Simple'!$C$4</definedName>
    <definedName name="Lateral">#REF!</definedName>
    <definedName name="Radi">#REF!</definedName>
    <definedName name="Total">#REF!</definedName>
    <definedName name="Volu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<sst xmlns="http://schemas.openxmlformats.org/spreadsheetml/2006/main" count="194" uniqueCount="142">
  <si>
    <t>Successions</t>
  </si>
  <si>
    <t>Carme, 10</t>
  </si>
  <si>
    <t>Carme, 11</t>
  </si>
  <si>
    <t>Carme, 12</t>
  </si>
  <si>
    <t>Carme, 13</t>
  </si>
  <si>
    <t>Carme, 14</t>
  </si>
  <si>
    <t>Carme, 15</t>
  </si>
  <si>
    <t>Carme, 16</t>
  </si>
  <si>
    <t>Carme, 17</t>
  </si>
  <si>
    <t>Carme, 18</t>
  </si>
  <si>
    <t>Carme, 19</t>
  </si>
  <si>
    <t>INVERSIÓ A 10 ANYS: INTERÈS SIMPLE</t>
  </si>
  <si>
    <t>Capital inicial:</t>
  </si>
  <si>
    <t>Tipus d'interès:</t>
  </si>
  <si>
    <t>Any</t>
  </si>
  <si>
    <t>Capital inicial</t>
  </si>
  <si>
    <t>Rendibilitat</t>
  </si>
  <si>
    <t>Capital final</t>
  </si>
  <si>
    <t>Capital final:</t>
  </si>
  <si>
    <t>INVERSIÓ A 10 ANYS: INTERÈS COMPOST</t>
  </si>
  <si>
    <t>Dia setmana</t>
  </si>
  <si>
    <t>Data dia</t>
  </si>
  <si>
    <t>Data lab</t>
  </si>
  <si>
    <t>Data mes</t>
  </si>
  <si>
    <t>Data any</t>
  </si>
  <si>
    <t>Divendres</t>
  </si>
  <si>
    <t>Dissabte</t>
  </si>
  <si>
    <t>Diumenge</t>
  </si>
  <si>
    <t>Dilluns</t>
  </si>
  <si>
    <t>Dimarts</t>
  </si>
  <si>
    <t>Dimecres</t>
  </si>
  <si>
    <t>Dijous</t>
  </si>
  <si>
    <t>Objecte</t>
  </si>
  <si>
    <t>Mida</t>
  </si>
  <si>
    <t>Exemplars</t>
  </si>
  <si>
    <t>Preu unitari</t>
  </si>
  <si>
    <t>Preu total</t>
  </si>
  <si>
    <t>Carpeta</t>
  </si>
  <si>
    <t>Gran</t>
  </si>
  <si>
    <t>Petita</t>
  </si>
  <si>
    <t xml:space="preserve">Agenda </t>
  </si>
  <si>
    <t>Quadern de notes</t>
  </si>
  <si>
    <t>Total</t>
  </si>
  <si>
    <t>Delegacions Territorials</t>
  </si>
  <si>
    <t>Barcelona Ciutat</t>
  </si>
  <si>
    <t>Barcelona Comarques</t>
  </si>
  <si>
    <t>Baix Llobregat i Anoia</t>
  </si>
  <si>
    <t>Vallès Occidental</t>
  </si>
  <si>
    <t>Girona</t>
  </si>
  <si>
    <t>Lleida</t>
  </si>
  <si>
    <t>Tarragona</t>
  </si>
  <si>
    <t>Totals</t>
  </si>
  <si>
    <t>Sector Públic</t>
  </si>
  <si>
    <t>Sector Privat</t>
  </si>
  <si>
    <t>Alumnes</t>
  </si>
  <si>
    <t>Alumnes (%)</t>
  </si>
  <si>
    <t>S. Públic</t>
  </si>
  <si>
    <t>S. Privat</t>
  </si>
  <si>
    <t>Qualificacions de la 2a Avaluació de 1A de Batxillerat</t>
  </si>
  <si>
    <t>Català</t>
  </si>
  <si>
    <t>Castellà</t>
  </si>
  <si>
    <t>Anglès</t>
  </si>
  <si>
    <t>Filosofia</t>
  </si>
  <si>
    <t>Educació física</t>
  </si>
  <si>
    <t>Física</t>
  </si>
  <si>
    <t>Química</t>
  </si>
  <si>
    <t>Biologia</t>
  </si>
  <si>
    <t>Estadística</t>
  </si>
  <si>
    <t>Albertí, Joan</t>
  </si>
  <si>
    <t>Bosch, Anna</t>
  </si>
  <si>
    <t>Boada, Xavier</t>
  </si>
  <si>
    <t>Corbella, Montse</t>
  </si>
  <si>
    <t>Díaz, Josep</t>
  </si>
  <si>
    <t>Fernández, Blai</t>
  </si>
  <si>
    <t>Muñoz, Jordi</t>
  </si>
  <si>
    <t>Torres, Marina</t>
  </si>
  <si>
    <t>Vidal, Clara</t>
  </si>
  <si>
    <t>Mitjana</t>
  </si>
  <si>
    <t>Matemàtiques</t>
  </si>
  <si>
    <t>Mitjanes</t>
  </si>
  <si>
    <t>Màxima</t>
  </si>
  <si>
    <t>Mínima</t>
  </si>
  <si>
    <t>García, Maria</t>
  </si>
  <si>
    <t>Suspeses</t>
  </si>
  <si>
    <t>Dalí, Irene</t>
  </si>
  <si>
    <t>Departaments</t>
  </si>
  <si>
    <t>Gener</t>
  </si>
  <si>
    <t>Febrer</t>
  </si>
  <si>
    <t>Març</t>
  </si>
  <si>
    <t>Pressupost</t>
  </si>
  <si>
    <t>Socials</t>
  </si>
  <si>
    <t>Experimentals</t>
  </si>
  <si>
    <t>Música</t>
  </si>
  <si>
    <t>Artístic</t>
  </si>
  <si>
    <t>Tecnologia</t>
  </si>
  <si>
    <t>Import</t>
  </si>
  <si>
    <t>Diferència</t>
  </si>
  <si>
    <t>Mes</t>
  </si>
  <si>
    <t>Abril</t>
  </si>
  <si>
    <t>Maig</t>
  </si>
  <si>
    <t>Juny</t>
  </si>
  <si>
    <t>Setembre</t>
  </si>
  <si>
    <t>Octubre</t>
  </si>
  <si>
    <t>Novembre</t>
  </si>
  <si>
    <t>Desembre</t>
  </si>
  <si>
    <t>Comentari</t>
  </si>
  <si>
    <t>Autor</t>
  </si>
  <si>
    <t>Data actual:</t>
  </si>
  <si>
    <t>Preu de la fotocòpia:</t>
  </si>
  <si>
    <t>J. K. Rowling</t>
  </si>
  <si>
    <t>Efectes secundaris</t>
  </si>
  <si>
    <t>Woody Allen</t>
  </si>
  <si>
    <t>Títol</t>
  </si>
  <si>
    <t>El millor dels mons</t>
  </si>
  <si>
    <t>Quim Monzó</t>
  </si>
  <si>
    <t>El darrer blau</t>
  </si>
  <si>
    <t>Carme Riera</t>
  </si>
  <si>
    <t>Data inicial</t>
  </si>
  <si>
    <t>Data final</t>
  </si>
  <si>
    <t>Préstec de llibres</t>
  </si>
  <si>
    <t>Dies de préstec:</t>
  </si>
  <si>
    <t>Harry Potter i la pedra filosofal</t>
  </si>
  <si>
    <t>El violí d'Auschwitz</t>
  </si>
  <si>
    <t>M. Àngels Anglada</t>
  </si>
  <si>
    <t>Alumne</t>
  </si>
  <si>
    <t>Acumulades</t>
  </si>
  <si>
    <t>Actuals</t>
  </si>
  <si>
    <t>Carmona, Jaume</t>
  </si>
  <si>
    <t>Castells, Núria</t>
  </si>
  <si>
    <t>Castán, Miquel</t>
  </si>
  <si>
    <t>González, Ferran</t>
  </si>
  <si>
    <t>Gutiérrez, Antoni</t>
  </si>
  <si>
    <t>Injust</t>
  </si>
  <si>
    <t>Just</t>
  </si>
  <si>
    <t>Màxim injust:</t>
  </si>
  <si>
    <t>Màxim just:</t>
  </si>
  <si>
    <t>Control de faltes</t>
  </si>
  <si>
    <t>Accions</t>
  </si>
  <si>
    <t>Text+núm</t>
  </si>
  <si>
    <t>Num I</t>
  </si>
  <si>
    <t>Num II</t>
  </si>
  <si>
    <t>ESO a Catalunya (2000-2001)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</si>
</sst>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\ &quot;PTA&quot;;\-#,##0.0\ &quot;PTA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#,##0.0"/>
    <numFmt numFmtId="181" formatCode="#,##0.000"/>
    <numFmt numFmtId="182" formatCode="#,##0\ &quot;€&quot;"/>
    <numFmt numFmtId="183" formatCode="#,##0.00\ &quot;€&quot;"/>
    <numFmt numFmtId="184" formatCode="#,##0.0\ &quot;€&quot;"/>
    <numFmt numFmtId="185" formatCode="0.0%"/>
    <numFmt numFmtId="186" formatCode="mmmm\ d\,\ yyyy"/>
    <numFmt numFmtId="187" formatCode="d/m/yy"/>
    <numFmt numFmtId="188" formatCode="d\-m\-yy\ h:mm\ AM/PM"/>
    <numFmt numFmtId="189" formatCode="#,##0.00\ _€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justify"/>
    </xf>
    <xf numFmtId="0" fontId="1" fillId="2" borderId="6" xfId="0" applyFont="1" applyFill="1" applyBorder="1" applyAlignment="1">
      <alignment textRotation="90"/>
    </xf>
    <xf numFmtId="0" fontId="0" fillId="2" borderId="6" xfId="0" applyFill="1" applyBorder="1" applyAlignment="1">
      <alignment/>
    </xf>
    <xf numFmtId="2" fontId="0" fillId="2" borderId="6" xfId="0" applyNumberForma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  <xf numFmtId="0" fontId="1" fillId="2" borderId="6" xfId="0" applyFont="1" applyFill="1" applyBorder="1" applyAlignment="1">
      <alignment horizontal="right" textRotation="90"/>
    </xf>
    <xf numFmtId="2" fontId="0" fillId="2" borderId="0" xfId="0" applyNumberFormat="1" applyFill="1" applyBorder="1" applyAlignment="1">
      <alignment/>
    </xf>
    <xf numFmtId="0" fontId="1" fillId="2" borderId="6" xfId="0" applyFont="1" applyFill="1" applyBorder="1" applyAlignment="1">
      <alignment horizontal="center" textRotation="90"/>
    </xf>
    <xf numFmtId="0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3" fontId="0" fillId="2" borderId="6" xfId="0" applyNumberFormat="1" applyFill="1" applyBorder="1" applyAlignment="1">
      <alignment/>
    </xf>
    <xf numFmtId="183" fontId="0" fillId="2" borderId="6" xfId="0" applyNumberForma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83" fontId="0" fillId="2" borderId="1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/>
    </xf>
    <xf numFmtId="187" fontId="0" fillId="3" borderId="0" xfId="0" applyNumberFormat="1" applyFill="1" applyBorder="1" applyAlignment="1">
      <alignment/>
    </xf>
    <xf numFmtId="0" fontId="7" fillId="4" borderId="1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0" borderId="0" xfId="0" applyFont="1" applyAlignment="1">
      <alignment textRotation="90"/>
    </xf>
    <xf numFmtId="0" fontId="7" fillId="5" borderId="1" xfId="0" applyFont="1" applyFill="1" applyBorder="1" applyAlignment="1">
      <alignment horizontal="centerContinuous"/>
    </xf>
    <xf numFmtId="0" fontId="7" fillId="5" borderId="2" xfId="0" applyFont="1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1" fillId="5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1" fillId="5" borderId="6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Continuous"/>
    </xf>
    <xf numFmtId="0" fontId="1" fillId="5" borderId="11" xfId="0" applyFont="1" applyFill="1" applyBorder="1" applyAlignment="1">
      <alignment horizontal="centerContinuous"/>
    </xf>
    <xf numFmtId="0" fontId="1" fillId="5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 horizontal="left"/>
      <protection locked="0"/>
    </xf>
    <xf numFmtId="183" fontId="1" fillId="0" borderId="0" xfId="0" applyNumberFormat="1" applyFont="1" applyAlignment="1">
      <alignment/>
    </xf>
    <xf numFmtId="0" fontId="1" fillId="2" borderId="0" xfId="0" applyFont="1" applyFill="1" applyBorder="1" applyAlignment="1">
      <alignment textRotation="90"/>
    </xf>
    <xf numFmtId="0" fontId="0" fillId="2" borderId="12" xfId="0" applyFill="1" applyBorder="1" applyAlignment="1">
      <alignment/>
    </xf>
    <xf numFmtId="0" fontId="8" fillId="4" borderId="6" xfId="0" applyFont="1" applyFill="1" applyBorder="1" applyAlignment="1" applyProtection="1">
      <alignment/>
      <protection locked="0"/>
    </xf>
    <xf numFmtId="0" fontId="4" fillId="4" borderId="6" xfId="0" applyFont="1" applyFill="1" applyBorder="1" applyAlignment="1">
      <alignment/>
    </xf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14" fontId="8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4" fontId="8" fillId="4" borderId="6" xfId="0" applyNumberFormat="1" applyFont="1" applyFill="1" applyBorder="1" applyAlignment="1" applyProtection="1">
      <alignment/>
      <protection locked="0"/>
    </xf>
    <xf numFmtId="0" fontId="10" fillId="4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strike val="0"/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5.7109375" style="0" customWidth="1"/>
    <col min="2" max="2" width="7.28125" style="0" customWidth="1"/>
  </cols>
  <sheetData>
    <row r="1" spans="1:5" ht="12.75">
      <c r="A1" s="8" t="s">
        <v>32</v>
      </c>
      <c r="B1" s="8" t="s">
        <v>33</v>
      </c>
      <c r="C1" s="8" t="s">
        <v>34</v>
      </c>
      <c r="D1" s="8" t="s">
        <v>35</v>
      </c>
      <c r="E1" s="8" t="s">
        <v>36</v>
      </c>
    </row>
    <row r="2" spans="1:5" ht="12.75">
      <c r="A2" s="9" t="s">
        <v>37</v>
      </c>
      <c r="B2" s="9" t="s">
        <v>38</v>
      </c>
      <c r="C2">
        <v>30</v>
      </c>
      <c r="D2" s="10">
        <v>3.5</v>
      </c>
      <c r="E2" s="10">
        <f aca="true" t="shared" si="0" ref="E2:E7">C2*D2</f>
        <v>105</v>
      </c>
    </row>
    <row r="3" spans="1:5" ht="12.75">
      <c r="A3" s="9" t="s">
        <v>37</v>
      </c>
      <c r="B3" s="9" t="s">
        <v>39</v>
      </c>
      <c r="C3">
        <v>30</v>
      </c>
      <c r="D3" s="10">
        <v>1.8</v>
      </c>
      <c r="E3" s="10">
        <f t="shared" si="0"/>
        <v>54</v>
      </c>
    </row>
    <row r="4" spans="1:5" ht="12.75">
      <c r="A4" s="9" t="s">
        <v>40</v>
      </c>
      <c r="B4" s="9" t="s">
        <v>39</v>
      </c>
      <c r="C4">
        <v>14</v>
      </c>
      <c r="D4" s="10">
        <v>3.8</v>
      </c>
      <c r="E4" s="10">
        <f t="shared" si="0"/>
        <v>53.199999999999996</v>
      </c>
    </row>
    <row r="5" spans="1:5" ht="12.75">
      <c r="A5" s="9" t="s">
        <v>40</v>
      </c>
      <c r="B5" s="9" t="s">
        <v>38</v>
      </c>
      <c r="C5">
        <v>16</v>
      </c>
      <c r="D5" s="10">
        <v>5</v>
      </c>
      <c r="E5" s="10">
        <f t="shared" si="0"/>
        <v>80</v>
      </c>
    </row>
    <row r="6" spans="1:5" ht="12.75">
      <c r="A6" s="9" t="s">
        <v>41</v>
      </c>
      <c r="B6" s="9" t="s">
        <v>38</v>
      </c>
      <c r="C6">
        <v>19</v>
      </c>
      <c r="D6" s="10">
        <v>4.3</v>
      </c>
      <c r="E6" s="10">
        <f t="shared" si="0"/>
        <v>81.7</v>
      </c>
    </row>
    <row r="7" spans="1:5" ht="12.75">
      <c r="A7" s="9" t="s">
        <v>41</v>
      </c>
      <c r="B7" s="9" t="s">
        <v>39</v>
      </c>
      <c r="C7">
        <v>11</v>
      </c>
      <c r="D7" s="10">
        <v>2.55</v>
      </c>
      <c r="E7" s="10">
        <f t="shared" si="0"/>
        <v>28.049999999999997</v>
      </c>
    </row>
    <row r="8" spans="4:5" ht="12.75">
      <c r="D8" s="10"/>
      <c r="E8" s="10"/>
    </row>
    <row r="9" spans="1:5" ht="12.75">
      <c r="A9" s="7" t="s">
        <v>42</v>
      </c>
      <c r="D9" s="10"/>
      <c r="E9" s="11">
        <f>SUM(E2:E7)</f>
        <v>401.95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workbookViewId="0" topLeftCell="A1">
      <selection activeCell="E17" sqref="E17"/>
    </sheetView>
  </sheetViews>
  <sheetFormatPr defaultColWidth="11.421875" defaultRowHeight="12.75"/>
  <cols>
    <col min="1" max="1" width="22.57421875" style="0" bestFit="1" customWidth="1"/>
    <col min="2" max="2" width="13.140625" style="0" bestFit="1" customWidth="1"/>
    <col min="3" max="3" width="12.7109375" style="0" bestFit="1" customWidth="1"/>
    <col min="4" max="4" width="8.28125" style="0" bestFit="1" customWidth="1"/>
    <col min="5" max="6" width="9.57421875" style="0" customWidth="1"/>
  </cols>
  <sheetData>
    <row r="1" spans="1:6" ht="25.5" customHeight="1">
      <c r="A1" s="13" t="s">
        <v>141</v>
      </c>
      <c r="B1" s="12"/>
      <c r="C1" s="12"/>
      <c r="D1" s="12"/>
      <c r="E1" s="12"/>
      <c r="F1" s="12"/>
    </row>
    <row r="2" spans="1:9" ht="18" customHeight="1">
      <c r="A2" s="2"/>
      <c r="B2" s="13" t="s">
        <v>54</v>
      </c>
      <c r="C2" s="13"/>
      <c r="D2" s="13"/>
      <c r="E2" s="13" t="s">
        <v>55</v>
      </c>
      <c r="F2" s="13"/>
      <c r="G2" s="2"/>
      <c r="H2" s="2"/>
      <c r="I2" s="2"/>
    </row>
    <row r="3" spans="1:6" ht="12.75">
      <c r="A3" s="2" t="s">
        <v>43</v>
      </c>
      <c r="B3" s="8" t="s">
        <v>52</v>
      </c>
      <c r="C3" s="8" t="s">
        <v>53</v>
      </c>
      <c r="D3" s="8" t="s">
        <v>42</v>
      </c>
      <c r="E3" s="8" t="s">
        <v>56</v>
      </c>
      <c r="F3" s="8" t="s">
        <v>57</v>
      </c>
    </row>
    <row r="4" spans="1:6" ht="12.75">
      <c r="A4" t="s">
        <v>44</v>
      </c>
      <c r="B4" s="3">
        <v>17731</v>
      </c>
      <c r="C4" s="3">
        <v>37531</v>
      </c>
      <c r="D4" s="3">
        <f>B4+C4</f>
        <v>55262</v>
      </c>
      <c r="E4" s="14">
        <f>B4/D4</f>
        <v>0.32085338930910934</v>
      </c>
      <c r="F4" s="14">
        <f>1-E4</f>
        <v>0.6791466106908907</v>
      </c>
    </row>
    <row r="5" spans="1:6" ht="12.75">
      <c r="A5" t="s">
        <v>45</v>
      </c>
      <c r="B5" s="3">
        <v>40990</v>
      </c>
      <c r="C5" s="3">
        <v>31339</v>
      </c>
      <c r="D5" s="3">
        <f aca="true" t="shared" si="0" ref="D5:D12">B5+C5</f>
        <v>72329</v>
      </c>
      <c r="E5" s="14">
        <f aca="true" t="shared" si="1" ref="E5:E12">B5/D5</f>
        <v>0.5667159783765847</v>
      </c>
      <c r="F5" s="14">
        <f aca="true" t="shared" si="2" ref="F5:F12">1-E5</f>
        <v>0.4332840216234153</v>
      </c>
    </row>
    <row r="6" spans="1:6" ht="12.75">
      <c r="A6" t="s">
        <v>46</v>
      </c>
      <c r="B6" s="3">
        <v>19762</v>
      </c>
      <c r="C6" s="3">
        <v>12043</v>
      </c>
      <c r="D6" s="3">
        <f t="shared" si="0"/>
        <v>31805</v>
      </c>
      <c r="E6" s="14">
        <f t="shared" si="1"/>
        <v>0.6213488445213017</v>
      </c>
      <c r="F6" s="14">
        <f t="shared" si="2"/>
        <v>0.3786511554786983</v>
      </c>
    </row>
    <row r="7" spans="1:6" ht="12.75">
      <c r="A7" t="s">
        <v>47</v>
      </c>
      <c r="B7" s="3">
        <v>18572</v>
      </c>
      <c r="C7" s="3">
        <v>14170</v>
      </c>
      <c r="D7" s="3">
        <f t="shared" si="0"/>
        <v>32742</v>
      </c>
      <c r="E7" s="14">
        <f t="shared" si="1"/>
        <v>0.5672225276403396</v>
      </c>
      <c r="F7" s="14">
        <f t="shared" si="2"/>
        <v>0.43277747235966035</v>
      </c>
    </row>
    <row r="8" spans="1:6" ht="12.75">
      <c r="A8" t="s">
        <v>48</v>
      </c>
      <c r="B8" s="3">
        <v>16527</v>
      </c>
      <c r="C8" s="3">
        <v>7307</v>
      </c>
      <c r="D8" s="3">
        <f t="shared" si="0"/>
        <v>23834</v>
      </c>
      <c r="E8" s="14">
        <f t="shared" si="1"/>
        <v>0.6934211630443904</v>
      </c>
      <c r="F8" s="14">
        <f t="shared" si="2"/>
        <v>0.3065788369556096</v>
      </c>
    </row>
    <row r="9" spans="1:6" ht="12.75">
      <c r="A9" t="s">
        <v>49</v>
      </c>
      <c r="B9" s="3">
        <v>9660</v>
      </c>
      <c r="C9" s="3">
        <v>4608</v>
      </c>
      <c r="D9" s="3">
        <f t="shared" si="0"/>
        <v>14268</v>
      </c>
      <c r="E9" s="14">
        <f t="shared" si="1"/>
        <v>0.6770395290159799</v>
      </c>
      <c r="F9" s="14">
        <f t="shared" si="2"/>
        <v>0.32296047098402014</v>
      </c>
    </row>
    <row r="10" spans="1:6" ht="12.75">
      <c r="A10" t="s">
        <v>50</v>
      </c>
      <c r="B10" s="3">
        <v>18926</v>
      </c>
      <c r="C10" s="3">
        <v>8152</v>
      </c>
      <c r="D10" s="3">
        <f t="shared" si="0"/>
        <v>27078</v>
      </c>
      <c r="E10" s="14">
        <f t="shared" si="1"/>
        <v>0.6989437920082724</v>
      </c>
      <c r="F10" s="14">
        <f t="shared" si="2"/>
        <v>0.3010562079917276</v>
      </c>
    </row>
    <row r="11" spans="2:6" ht="12.75">
      <c r="B11" s="3"/>
      <c r="C11" s="3"/>
      <c r="D11" s="3"/>
      <c r="E11" s="14"/>
      <c r="F11" s="14"/>
    </row>
    <row r="12" spans="1:6" ht="12.75">
      <c r="A12" s="2" t="s">
        <v>51</v>
      </c>
      <c r="B12" s="3">
        <f>SUM(B4:B10)</f>
        <v>142168</v>
      </c>
      <c r="C12" s="3">
        <f>SUM(C4:C10)</f>
        <v>115150</v>
      </c>
      <c r="D12" s="3">
        <f t="shared" si="0"/>
        <v>257318</v>
      </c>
      <c r="E12" s="14">
        <f t="shared" si="1"/>
        <v>0.5524992421828243</v>
      </c>
      <c r="F12" s="14">
        <f t="shared" si="2"/>
        <v>0.4475007578171757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workbookViewId="0" topLeftCell="A1">
      <selection activeCell="C3" sqref="C3"/>
    </sheetView>
  </sheetViews>
  <sheetFormatPr defaultColWidth="11.421875" defaultRowHeight="12.75"/>
  <cols>
    <col min="1" max="1" width="6.8515625" style="0" customWidth="1"/>
    <col min="2" max="2" width="6.421875" style="0" customWidth="1"/>
    <col min="3" max="3" width="11.7109375" style="0" bestFit="1" customWidth="1"/>
    <col min="4" max="4" width="9.7109375" style="0" bestFit="1" customWidth="1"/>
    <col min="5" max="6" width="8.7109375" style="0" bestFit="1" customWidth="1"/>
    <col min="7" max="7" width="9.140625" style="0" bestFit="1" customWidth="1"/>
    <col min="8" max="8" width="8.7109375" style="0" bestFit="1" customWidth="1"/>
    <col min="9" max="9" width="10.28125" style="0" bestFit="1" customWidth="1"/>
  </cols>
  <sheetData>
    <row r="1" ht="12.75">
      <c r="A1" s="2" t="s">
        <v>0</v>
      </c>
    </row>
    <row r="3" spans="1:9" s="5" customFormat="1" ht="12">
      <c r="A3" s="5" t="s">
        <v>139</v>
      </c>
      <c r="B3" s="5" t="s">
        <v>140</v>
      </c>
      <c r="C3" s="5" t="s">
        <v>20</v>
      </c>
      <c r="D3" s="5" t="s">
        <v>97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138</v>
      </c>
    </row>
    <row r="5" spans="1:9" ht="12.75">
      <c r="A5">
        <v>1</v>
      </c>
      <c r="B5">
        <v>1</v>
      </c>
      <c r="C5" t="s">
        <v>25</v>
      </c>
      <c r="D5" t="s">
        <v>101</v>
      </c>
      <c r="E5" s="4">
        <v>36888</v>
      </c>
      <c r="F5" s="4">
        <v>36888</v>
      </c>
      <c r="G5" s="4">
        <v>36888</v>
      </c>
      <c r="H5" s="4">
        <v>36888</v>
      </c>
      <c r="I5" t="s">
        <v>1</v>
      </c>
    </row>
    <row r="6" spans="1:9" ht="12.75">
      <c r="A6">
        <v>4</v>
      </c>
      <c r="B6">
        <v>3</v>
      </c>
      <c r="C6" t="s">
        <v>26</v>
      </c>
      <c r="D6" t="s">
        <v>102</v>
      </c>
      <c r="E6" s="4">
        <v>36889</v>
      </c>
      <c r="F6" s="4">
        <v>36889</v>
      </c>
      <c r="G6" s="4">
        <v>36919</v>
      </c>
      <c r="H6" s="4">
        <v>37253</v>
      </c>
      <c r="I6" t="s">
        <v>2</v>
      </c>
    </row>
    <row r="7" spans="1:9" ht="12.75">
      <c r="A7">
        <v>7</v>
      </c>
      <c r="B7">
        <v>9</v>
      </c>
      <c r="C7" t="s">
        <v>27</v>
      </c>
      <c r="D7" t="s">
        <v>103</v>
      </c>
      <c r="E7" s="4">
        <v>36890</v>
      </c>
      <c r="F7" s="4">
        <v>36892</v>
      </c>
      <c r="G7" s="4">
        <v>36950</v>
      </c>
      <c r="H7" s="4">
        <v>37618</v>
      </c>
      <c r="I7" t="s">
        <v>3</v>
      </c>
    </row>
    <row r="8" spans="1:9" ht="12.75">
      <c r="A8">
        <v>10</v>
      </c>
      <c r="B8">
        <v>27</v>
      </c>
      <c r="C8" t="s">
        <v>28</v>
      </c>
      <c r="D8" t="s">
        <v>104</v>
      </c>
      <c r="E8" s="4">
        <v>36891</v>
      </c>
      <c r="F8" s="4">
        <v>36893</v>
      </c>
      <c r="G8" s="4">
        <v>36978</v>
      </c>
      <c r="H8" s="4">
        <v>37983</v>
      </c>
      <c r="I8" t="s">
        <v>4</v>
      </c>
    </row>
    <row r="9" spans="1:9" ht="12.75">
      <c r="A9">
        <v>13</v>
      </c>
      <c r="B9">
        <v>81</v>
      </c>
      <c r="C9" t="s">
        <v>29</v>
      </c>
      <c r="D9" t="s">
        <v>86</v>
      </c>
      <c r="E9" s="4">
        <v>36892</v>
      </c>
      <c r="F9" s="4">
        <v>36894</v>
      </c>
      <c r="G9" s="4">
        <v>37009</v>
      </c>
      <c r="H9" s="4">
        <v>38349</v>
      </c>
      <c r="I9" t="s">
        <v>5</v>
      </c>
    </row>
    <row r="10" spans="1:9" ht="12.75">
      <c r="A10">
        <v>16</v>
      </c>
      <c r="B10">
        <v>243</v>
      </c>
      <c r="C10" t="s">
        <v>30</v>
      </c>
      <c r="D10" t="s">
        <v>87</v>
      </c>
      <c r="E10" s="4">
        <v>36893</v>
      </c>
      <c r="F10" s="4">
        <v>36895</v>
      </c>
      <c r="G10" s="4">
        <v>37039</v>
      </c>
      <c r="H10" s="4">
        <v>38714</v>
      </c>
      <c r="I10" t="s">
        <v>6</v>
      </c>
    </row>
    <row r="11" spans="1:9" ht="12.75">
      <c r="A11">
        <v>19</v>
      </c>
      <c r="B11">
        <v>729</v>
      </c>
      <c r="C11" t="s">
        <v>31</v>
      </c>
      <c r="D11" t="s">
        <v>88</v>
      </c>
      <c r="E11" s="4">
        <v>36894</v>
      </c>
      <c r="F11" s="4">
        <v>36896</v>
      </c>
      <c r="G11" s="4">
        <v>37070</v>
      </c>
      <c r="H11" s="4">
        <v>39079</v>
      </c>
      <c r="I11" t="s">
        <v>7</v>
      </c>
    </row>
    <row r="12" spans="1:9" ht="12.75">
      <c r="A12">
        <v>22</v>
      </c>
      <c r="B12">
        <v>2187</v>
      </c>
      <c r="C12" t="s">
        <v>25</v>
      </c>
      <c r="D12" t="s">
        <v>98</v>
      </c>
      <c r="E12" s="4">
        <v>36895</v>
      </c>
      <c r="F12" s="4">
        <v>36899</v>
      </c>
      <c r="G12" s="4">
        <v>37100</v>
      </c>
      <c r="H12" s="4">
        <v>39444</v>
      </c>
      <c r="I12" t="s">
        <v>8</v>
      </c>
    </row>
    <row r="13" spans="1:9" ht="12.75">
      <c r="A13">
        <v>25</v>
      </c>
      <c r="B13">
        <v>6561</v>
      </c>
      <c r="C13" t="s">
        <v>26</v>
      </c>
      <c r="D13" t="s">
        <v>99</v>
      </c>
      <c r="E13" s="4">
        <v>36896</v>
      </c>
      <c r="F13" s="4">
        <v>36900</v>
      </c>
      <c r="G13" s="4">
        <v>37131</v>
      </c>
      <c r="H13" s="4">
        <v>39810</v>
      </c>
      <c r="I13" t="s">
        <v>9</v>
      </c>
    </row>
    <row r="14" spans="1:9" ht="12.75">
      <c r="A14">
        <v>28</v>
      </c>
      <c r="B14">
        <v>19683</v>
      </c>
      <c r="C14" t="s">
        <v>27</v>
      </c>
      <c r="D14" t="s">
        <v>100</v>
      </c>
      <c r="E14" s="4">
        <v>36897</v>
      </c>
      <c r="F14" s="4">
        <v>36901</v>
      </c>
      <c r="G14" s="4">
        <v>37162</v>
      </c>
      <c r="H14" s="4">
        <v>40175</v>
      </c>
      <c r="I14" t="s">
        <v>10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E22" sqref="E22"/>
    </sheetView>
  </sheetViews>
  <sheetFormatPr defaultColWidth="11.421875" defaultRowHeight="12.75"/>
  <cols>
    <col min="1" max="1" width="10.00390625" style="0" customWidth="1"/>
    <col min="2" max="4" width="13.7109375" style="0" customWidth="1"/>
    <col min="5" max="16384" width="10.00390625" style="0" customWidth="1"/>
  </cols>
  <sheetData>
    <row r="1" ht="12.75">
      <c r="A1" s="1" t="s">
        <v>11</v>
      </c>
    </row>
    <row r="3" spans="1:3" ht="12.75">
      <c r="A3" t="s">
        <v>12</v>
      </c>
      <c r="C3" s="10">
        <v>1000</v>
      </c>
    </row>
    <row r="4" spans="1:3" ht="12.75">
      <c r="A4" t="s">
        <v>13</v>
      </c>
      <c r="C4">
        <v>4</v>
      </c>
    </row>
    <row r="6" spans="1:4" ht="12.75">
      <c r="A6" s="6" t="s">
        <v>14</v>
      </c>
      <c r="B6" s="6" t="s">
        <v>15</v>
      </c>
      <c r="C6" s="6" t="s">
        <v>16</v>
      </c>
      <c r="D6" s="6" t="s">
        <v>17</v>
      </c>
    </row>
    <row r="7" spans="1:4" ht="12.75">
      <c r="A7">
        <v>2002</v>
      </c>
      <c r="B7" s="10">
        <f aca="true" t="shared" si="0" ref="B7:B16">C$3</f>
        <v>1000</v>
      </c>
      <c r="C7" s="10">
        <f aca="true" t="shared" si="1" ref="C7:C16">B7*C$4/100</f>
        <v>40</v>
      </c>
      <c r="D7" s="10">
        <f>B7+C7</f>
        <v>1040</v>
      </c>
    </row>
    <row r="8" spans="1:4" ht="12.75">
      <c r="A8">
        <f aca="true" t="shared" si="2" ref="A8:A16">A7+1</f>
        <v>2003</v>
      </c>
      <c r="B8" s="10">
        <f t="shared" si="0"/>
        <v>1000</v>
      </c>
      <c r="C8" s="10">
        <f t="shared" si="1"/>
        <v>40</v>
      </c>
      <c r="D8" s="10">
        <f aca="true" t="shared" si="3" ref="D8:D16">D7+C8</f>
        <v>1080</v>
      </c>
    </row>
    <row r="9" spans="1:4" ht="12.75">
      <c r="A9">
        <f t="shared" si="2"/>
        <v>2004</v>
      </c>
      <c r="B9" s="10">
        <f t="shared" si="0"/>
        <v>1000</v>
      </c>
      <c r="C9" s="10">
        <f t="shared" si="1"/>
        <v>40</v>
      </c>
      <c r="D9" s="10">
        <f t="shared" si="3"/>
        <v>1120</v>
      </c>
    </row>
    <row r="10" spans="1:4" ht="12.75">
      <c r="A10">
        <f t="shared" si="2"/>
        <v>2005</v>
      </c>
      <c r="B10" s="10">
        <f t="shared" si="0"/>
        <v>1000</v>
      </c>
      <c r="C10" s="10">
        <f t="shared" si="1"/>
        <v>40</v>
      </c>
      <c r="D10" s="10">
        <f t="shared" si="3"/>
        <v>1160</v>
      </c>
    </row>
    <row r="11" spans="1:4" ht="12.75">
      <c r="A11">
        <f t="shared" si="2"/>
        <v>2006</v>
      </c>
      <c r="B11" s="10">
        <f t="shared" si="0"/>
        <v>1000</v>
      </c>
      <c r="C11" s="10">
        <f t="shared" si="1"/>
        <v>40</v>
      </c>
      <c r="D11" s="10">
        <f t="shared" si="3"/>
        <v>1200</v>
      </c>
    </row>
    <row r="12" spans="1:4" ht="12.75">
      <c r="A12">
        <f t="shared" si="2"/>
        <v>2007</v>
      </c>
      <c r="B12" s="10">
        <f t="shared" si="0"/>
        <v>1000</v>
      </c>
      <c r="C12" s="10">
        <f t="shared" si="1"/>
        <v>40</v>
      </c>
      <c r="D12" s="10">
        <f t="shared" si="3"/>
        <v>1240</v>
      </c>
    </row>
    <row r="13" spans="1:4" ht="12.75">
      <c r="A13">
        <f t="shared" si="2"/>
        <v>2008</v>
      </c>
      <c r="B13" s="10">
        <f t="shared" si="0"/>
        <v>1000</v>
      </c>
      <c r="C13" s="10">
        <f t="shared" si="1"/>
        <v>40</v>
      </c>
      <c r="D13" s="10">
        <f t="shared" si="3"/>
        <v>1280</v>
      </c>
    </row>
    <row r="14" spans="1:4" ht="12.75">
      <c r="A14">
        <f t="shared" si="2"/>
        <v>2009</v>
      </c>
      <c r="B14" s="10">
        <f t="shared" si="0"/>
        <v>1000</v>
      </c>
      <c r="C14" s="10">
        <f t="shared" si="1"/>
        <v>40</v>
      </c>
      <c r="D14" s="10">
        <f t="shared" si="3"/>
        <v>1320</v>
      </c>
    </row>
    <row r="15" spans="1:4" ht="12.75">
      <c r="A15">
        <f t="shared" si="2"/>
        <v>2010</v>
      </c>
      <c r="B15" s="10">
        <f t="shared" si="0"/>
        <v>1000</v>
      </c>
      <c r="C15" s="10">
        <f t="shared" si="1"/>
        <v>40</v>
      </c>
      <c r="D15" s="10">
        <f t="shared" si="3"/>
        <v>1360</v>
      </c>
    </row>
    <row r="16" spans="1:4" ht="12.75">
      <c r="A16">
        <f t="shared" si="2"/>
        <v>2011</v>
      </c>
      <c r="B16" s="10">
        <f t="shared" si="0"/>
        <v>1000</v>
      </c>
      <c r="C16" s="10">
        <f t="shared" si="1"/>
        <v>40</v>
      </c>
      <c r="D16" s="10">
        <f t="shared" si="3"/>
        <v>1400</v>
      </c>
    </row>
    <row r="18" spans="1:3" ht="12.75">
      <c r="A18" s="1" t="s">
        <v>18</v>
      </c>
      <c r="C18" s="77">
        <f>D16</f>
        <v>1400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F23" sqref="F23"/>
    </sheetView>
  </sheetViews>
  <sheetFormatPr defaultColWidth="11.421875" defaultRowHeight="12.75"/>
  <cols>
    <col min="1" max="1" width="10.00390625" style="0" customWidth="1"/>
    <col min="2" max="4" width="13.7109375" style="0" customWidth="1"/>
    <col min="5" max="16384" width="10.00390625" style="0" customWidth="1"/>
  </cols>
  <sheetData>
    <row r="1" ht="12.75">
      <c r="A1" s="1" t="s">
        <v>19</v>
      </c>
    </row>
    <row r="3" spans="1:3" ht="12.75">
      <c r="A3" t="s">
        <v>12</v>
      </c>
      <c r="C3" s="10">
        <v>1000</v>
      </c>
    </row>
    <row r="4" spans="1:3" ht="12.75">
      <c r="A4" t="s">
        <v>13</v>
      </c>
      <c r="C4">
        <v>4</v>
      </c>
    </row>
    <row r="6" spans="1:4" ht="12.75">
      <c r="A6" s="6" t="s">
        <v>14</v>
      </c>
      <c r="B6" s="6" t="s">
        <v>15</v>
      </c>
      <c r="C6" s="6" t="s">
        <v>16</v>
      </c>
      <c r="D6" s="6" t="s">
        <v>17</v>
      </c>
    </row>
    <row r="7" spans="1:4" ht="12.75">
      <c r="A7">
        <v>2002</v>
      </c>
      <c r="B7" s="10">
        <f>$C$3</f>
        <v>1000</v>
      </c>
      <c r="C7" s="10">
        <f aca="true" t="shared" si="0" ref="C7:C16">B7*$C$4/100</f>
        <v>40</v>
      </c>
      <c r="D7" s="10">
        <f aca="true" t="shared" si="1" ref="D7:D16">B7+C7</f>
        <v>1040</v>
      </c>
    </row>
    <row r="8" spans="1:4" ht="12.75">
      <c r="A8">
        <f aca="true" t="shared" si="2" ref="A8:A16">A7+1</f>
        <v>2003</v>
      </c>
      <c r="B8" s="10">
        <f aca="true" t="shared" si="3" ref="B8:B16">D7</f>
        <v>1040</v>
      </c>
      <c r="C8" s="10">
        <f t="shared" si="0"/>
        <v>41.6</v>
      </c>
      <c r="D8" s="10">
        <f t="shared" si="1"/>
        <v>1081.6</v>
      </c>
    </row>
    <row r="9" spans="1:4" ht="12.75">
      <c r="A9">
        <f t="shared" si="2"/>
        <v>2004</v>
      </c>
      <c r="B9" s="10">
        <f t="shared" si="3"/>
        <v>1081.6</v>
      </c>
      <c r="C9" s="10">
        <f t="shared" si="0"/>
        <v>43.263999999999996</v>
      </c>
      <c r="D9" s="10">
        <f t="shared" si="1"/>
        <v>1124.8639999999998</v>
      </c>
    </row>
    <row r="10" spans="1:4" ht="12.75">
      <c r="A10">
        <f t="shared" si="2"/>
        <v>2005</v>
      </c>
      <c r="B10" s="10">
        <f t="shared" si="3"/>
        <v>1124.8639999999998</v>
      </c>
      <c r="C10" s="10">
        <f t="shared" si="0"/>
        <v>44.99455999999999</v>
      </c>
      <c r="D10" s="10">
        <f t="shared" si="1"/>
        <v>1169.85856</v>
      </c>
    </row>
    <row r="11" spans="1:4" ht="12.75">
      <c r="A11">
        <f t="shared" si="2"/>
        <v>2006</v>
      </c>
      <c r="B11" s="10">
        <f t="shared" si="3"/>
        <v>1169.85856</v>
      </c>
      <c r="C11" s="10">
        <f t="shared" si="0"/>
        <v>46.7943424</v>
      </c>
      <c r="D11" s="10">
        <f t="shared" si="1"/>
        <v>1216.6529024</v>
      </c>
    </row>
    <row r="12" spans="1:4" ht="12.75">
      <c r="A12">
        <f t="shared" si="2"/>
        <v>2007</v>
      </c>
      <c r="B12" s="10">
        <f t="shared" si="3"/>
        <v>1216.6529024</v>
      </c>
      <c r="C12" s="10">
        <f t="shared" si="0"/>
        <v>48.666116095999996</v>
      </c>
      <c r="D12" s="10">
        <f t="shared" si="1"/>
        <v>1265.319018496</v>
      </c>
    </row>
    <row r="13" spans="1:4" ht="12.75">
      <c r="A13">
        <f t="shared" si="2"/>
        <v>2008</v>
      </c>
      <c r="B13" s="10">
        <f t="shared" si="3"/>
        <v>1265.319018496</v>
      </c>
      <c r="C13" s="10">
        <f t="shared" si="0"/>
        <v>50.61276073984</v>
      </c>
      <c r="D13" s="10">
        <f t="shared" si="1"/>
        <v>1315.93177923584</v>
      </c>
    </row>
    <row r="14" spans="1:4" ht="12.75">
      <c r="A14">
        <f t="shared" si="2"/>
        <v>2009</v>
      </c>
      <c r="B14" s="10">
        <f t="shared" si="3"/>
        <v>1315.93177923584</v>
      </c>
      <c r="C14" s="10">
        <f t="shared" si="0"/>
        <v>52.637271169433596</v>
      </c>
      <c r="D14" s="10">
        <f t="shared" si="1"/>
        <v>1368.5690504052736</v>
      </c>
    </row>
    <row r="15" spans="1:4" ht="12.75">
      <c r="A15">
        <f t="shared" si="2"/>
        <v>2010</v>
      </c>
      <c r="B15" s="10">
        <f t="shared" si="3"/>
        <v>1368.5690504052736</v>
      </c>
      <c r="C15" s="10">
        <f t="shared" si="0"/>
        <v>54.742762016210946</v>
      </c>
      <c r="D15" s="10">
        <f t="shared" si="1"/>
        <v>1423.3118124214845</v>
      </c>
    </row>
    <row r="16" spans="1:4" ht="12.75">
      <c r="A16">
        <f t="shared" si="2"/>
        <v>2011</v>
      </c>
      <c r="B16" s="10">
        <f t="shared" si="3"/>
        <v>1423.3118124214845</v>
      </c>
      <c r="C16" s="10">
        <f t="shared" si="0"/>
        <v>56.93247249685938</v>
      </c>
      <c r="D16" s="10">
        <f t="shared" si="1"/>
        <v>1480.244284918344</v>
      </c>
    </row>
    <row r="17" spans="2:4" ht="12.75">
      <c r="B17" s="10"/>
      <c r="C17" s="10"/>
      <c r="D17" s="10"/>
    </row>
    <row r="18" spans="1:4" ht="12.75">
      <c r="A18" s="1" t="s">
        <v>18</v>
      </c>
      <c r="B18" s="10"/>
      <c r="C18" s="77">
        <f>D16</f>
        <v>1480.244284918344</v>
      </c>
      <c r="D18" s="10"/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21"/>
  <sheetViews>
    <sheetView showGridLines="0" zoomScale="90" zoomScaleNormal="90" workbookViewId="0" topLeftCell="A1">
      <selection activeCell="T14" sqref="T14"/>
    </sheetView>
  </sheetViews>
  <sheetFormatPr defaultColWidth="11.421875" defaultRowHeight="12.75"/>
  <cols>
    <col min="1" max="1" width="0.9921875" style="0" customWidth="1"/>
    <col min="2" max="2" width="2.8515625" style="0" customWidth="1"/>
    <col min="3" max="3" width="15.421875" style="0" customWidth="1"/>
    <col min="4" max="13" width="4.57421875" style="0" bestFit="1" customWidth="1"/>
    <col min="14" max="14" width="2.140625" style="0" customWidth="1"/>
    <col min="15" max="15" width="4.57421875" style="0" bestFit="1" customWidth="1"/>
    <col min="16" max="16" width="4.57421875" style="0" customWidth="1"/>
    <col min="17" max="17" width="2.7109375" style="0" customWidth="1"/>
  </cols>
  <sheetData>
    <row r="1" spans="2:17" ht="4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5.75">
      <c r="B2" s="16"/>
      <c r="C2" s="17" t="s">
        <v>58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2:17" ht="8.2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2:17" ht="76.5">
      <c r="B4" s="20"/>
      <c r="C4" s="23" t="s">
        <v>54</v>
      </c>
      <c r="D4" s="32" t="s">
        <v>59</v>
      </c>
      <c r="E4" s="32" t="s">
        <v>60</v>
      </c>
      <c r="F4" s="32" t="s">
        <v>61</v>
      </c>
      <c r="G4" s="32" t="s">
        <v>62</v>
      </c>
      <c r="H4" s="32" t="s">
        <v>63</v>
      </c>
      <c r="I4" s="32" t="s">
        <v>78</v>
      </c>
      <c r="J4" s="32" t="s">
        <v>64</v>
      </c>
      <c r="K4" s="32" t="s">
        <v>65</v>
      </c>
      <c r="L4" s="32" t="s">
        <v>66</v>
      </c>
      <c r="M4" s="32" t="s">
        <v>67</v>
      </c>
      <c r="N4" s="78"/>
      <c r="O4" s="24" t="s">
        <v>77</v>
      </c>
      <c r="P4" s="34" t="s">
        <v>83</v>
      </c>
      <c r="Q4" s="22"/>
    </row>
    <row r="5" spans="2:17" ht="12.75">
      <c r="B5" s="20"/>
      <c r="C5" s="25" t="s">
        <v>68</v>
      </c>
      <c r="D5" s="25">
        <v>2</v>
      </c>
      <c r="E5" s="25">
        <v>4</v>
      </c>
      <c r="F5" s="25">
        <v>5</v>
      </c>
      <c r="G5" s="25">
        <v>5</v>
      </c>
      <c r="H5" s="25">
        <v>6</v>
      </c>
      <c r="I5" s="25">
        <v>5</v>
      </c>
      <c r="J5" s="25">
        <v>3</v>
      </c>
      <c r="K5" s="25">
        <v>5</v>
      </c>
      <c r="L5" s="25">
        <v>4</v>
      </c>
      <c r="M5" s="25">
        <v>4</v>
      </c>
      <c r="N5" s="21"/>
      <c r="O5" s="26">
        <f>AVERAGE(D5:M5)</f>
        <v>4.3</v>
      </c>
      <c r="P5" s="35">
        <f>COUNTIF(D5:M5,"&lt;5")</f>
        <v>5</v>
      </c>
      <c r="Q5" s="22"/>
    </row>
    <row r="6" spans="2:17" ht="12.75">
      <c r="B6" s="20"/>
      <c r="C6" s="25" t="s">
        <v>70</v>
      </c>
      <c r="D6" s="25">
        <v>6</v>
      </c>
      <c r="E6" s="25">
        <v>7</v>
      </c>
      <c r="F6" s="25">
        <v>5</v>
      </c>
      <c r="G6" s="25">
        <v>4</v>
      </c>
      <c r="H6" s="25">
        <v>6</v>
      </c>
      <c r="I6" s="25">
        <v>8</v>
      </c>
      <c r="J6" s="25">
        <v>9</v>
      </c>
      <c r="K6" s="25">
        <v>6</v>
      </c>
      <c r="L6" s="25">
        <v>6</v>
      </c>
      <c r="M6" s="25">
        <v>10</v>
      </c>
      <c r="N6" s="21"/>
      <c r="O6" s="26">
        <f aca="true" t="shared" si="0" ref="O6:O15">AVERAGE(D6:M6)</f>
        <v>6.7</v>
      </c>
      <c r="P6" s="35">
        <f aca="true" t="shared" si="1" ref="P6:P15">COUNTIF(D6:M6,"&lt;5")</f>
        <v>1</v>
      </c>
      <c r="Q6" s="22"/>
    </row>
    <row r="7" spans="2:17" ht="12.75">
      <c r="B7" s="20"/>
      <c r="C7" s="25" t="s">
        <v>69</v>
      </c>
      <c r="D7" s="25">
        <v>5</v>
      </c>
      <c r="E7" s="25">
        <v>5</v>
      </c>
      <c r="F7" s="25">
        <v>4</v>
      </c>
      <c r="G7" s="25">
        <v>7</v>
      </c>
      <c r="H7" s="25">
        <v>8</v>
      </c>
      <c r="I7" s="25">
        <v>6</v>
      </c>
      <c r="J7" s="25">
        <v>5</v>
      </c>
      <c r="K7" s="25">
        <v>4</v>
      </c>
      <c r="L7" s="25">
        <v>6</v>
      </c>
      <c r="M7" s="25">
        <v>5</v>
      </c>
      <c r="N7" s="21"/>
      <c r="O7" s="26">
        <f t="shared" si="0"/>
        <v>5.5</v>
      </c>
      <c r="P7" s="35">
        <f t="shared" si="1"/>
        <v>2</v>
      </c>
      <c r="Q7" s="22"/>
    </row>
    <row r="8" spans="2:17" ht="12.75">
      <c r="B8" s="20"/>
      <c r="C8" s="25" t="s">
        <v>71</v>
      </c>
      <c r="D8" s="25">
        <v>9</v>
      </c>
      <c r="E8" s="25">
        <v>8</v>
      </c>
      <c r="F8" s="25">
        <v>7</v>
      </c>
      <c r="G8" s="25">
        <v>8</v>
      </c>
      <c r="H8" s="25">
        <v>6</v>
      </c>
      <c r="I8" s="25">
        <v>7</v>
      </c>
      <c r="J8" s="25">
        <v>8</v>
      </c>
      <c r="K8" s="25">
        <v>5</v>
      </c>
      <c r="L8" s="25">
        <v>6</v>
      </c>
      <c r="M8" s="25">
        <v>7</v>
      </c>
      <c r="N8" s="21"/>
      <c r="O8" s="26">
        <f t="shared" si="0"/>
        <v>7.1</v>
      </c>
      <c r="P8" s="35">
        <f t="shared" si="1"/>
        <v>0</v>
      </c>
      <c r="Q8" s="22"/>
    </row>
    <row r="9" spans="2:17" ht="12.75">
      <c r="B9" s="20"/>
      <c r="C9" s="25" t="s">
        <v>84</v>
      </c>
      <c r="D9" s="25">
        <v>6</v>
      </c>
      <c r="E9" s="25">
        <v>7</v>
      </c>
      <c r="F9" s="25">
        <v>8</v>
      </c>
      <c r="G9" s="25">
        <v>6</v>
      </c>
      <c r="H9" s="25">
        <v>5</v>
      </c>
      <c r="I9" s="25">
        <v>4</v>
      </c>
      <c r="J9" s="25">
        <v>3</v>
      </c>
      <c r="K9" s="25">
        <v>9</v>
      </c>
      <c r="L9" s="25">
        <v>2</v>
      </c>
      <c r="M9" s="25">
        <v>6</v>
      </c>
      <c r="N9" s="21"/>
      <c r="O9" s="26">
        <f t="shared" si="0"/>
        <v>5.6</v>
      </c>
      <c r="P9" s="35">
        <f t="shared" si="1"/>
        <v>3</v>
      </c>
      <c r="Q9" s="22"/>
    </row>
    <row r="10" spans="2:17" ht="12.75">
      <c r="B10" s="20"/>
      <c r="C10" s="25" t="s">
        <v>72</v>
      </c>
      <c r="D10" s="25">
        <v>9</v>
      </c>
      <c r="E10" s="25">
        <v>6</v>
      </c>
      <c r="F10" s="25">
        <v>8</v>
      </c>
      <c r="G10" s="25">
        <v>5</v>
      </c>
      <c r="H10" s="25">
        <v>4</v>
      </c>
      <c r="I10" s="25">
        <v>9</v>
      </c>
      <c r="J10" s="25">
        <v>7</v>
      </c>
      <c r="K10" s="25">
        <v>8</v>
      </c>
      <c r="L10" s="25">
        <v>4</v>
      </c>
      <c r="M10" s="25">
        <v>5</v>
      </c>
      <c r="N10" s="21"/>
      <c r="O10" s="26">
        <f t="shared" si="0"/>
        <v>6.5</v>
      </c>
      <c r="P10" s="35">
        <f t="shared" si="1"/>
        <v>2</v>
      </c>
      <c r="Q10" s="22"/>
    </row>
    <row r="11" spans="2:17" ht="12.75">
      <c r="B11" s="20"/>
      <c r="C11" s="25" t="s">
        <v>73</v>
      </c>
      <c r="D11" s="25">
        <v>6</v>
      </c>
      <c r="E11" s="25">
        <v>5</v>
      </c>
      <c r="F11" s="25">
        <v>4</v>
      </c>
      <c r="G11" s="25">
        <v>6</v>
      </c>
      <c r="H11" s="25">
        <v>7</v>
      </c>
      <c r="I11" s="25">
        <v>3</v>
      </c>
      <c r="J11" s="25">
        <v>9</v>
      </c>
      <c r="K11" s="25">
        <v>8</v>
      </c>
      <c r="L11" s="25">
        <v>1</v>
      </c>
      <c r="M11" s="25">
        <v>3</v>
      </c>
      <c r="N11" s="21"/>
      <c r="O11" s="26">
        <f t="shared" si="0"/>
        <v>5.2</v>
      </c>
      <c r="P11" s="35">
        <f t="shared" si="1"/>
        <v>4</v>
      </c>
      <c r="Q11" s="22"/>
    </row>
    <row r="12" spans="2:17" ht="12.75">
      <c r="B12" s="20"/>
      <c r="C12" s="25" t="s">
        <v>82</v>
      </c>
      <c r="D12" s="25">
        <v>3</v>
      </c>
      <c r="E12" s="25">
        <v>5</v>
      </c>
      <c r="F12" s="25">
        <v>2</v>
      </c>
      <c r="G12" s="25">
        <v>4</v>
      </c>
      <c r="H12" s="25">
        <v>7</v>
      </c>
      <c r="I12" s="25">
        <v>1</v>
      </c>
      <c r="J12" s="25">
        <v>1</v>
      </c>
      <c r="K12" s="25">
        <v>2</v>
      </c>
      <c r="L12" s="25">
        <v>5</v>
      </c>
      <c r="M12" s="25">
        <v>3</v>
      </c>
      <c r="N12" s="21"/>
      <c r="O12" s="26">
        <f t="shared" si="0"/>
        <v>3.3</v>
      </c>
      <c r="P12" s="35">
        <f t="shared" si="1"/>
        <v>7</v>
      </c>
      <c r="Q12" s="22"/>
    </row>
    <row r="13" spans="2:17" ht="12.75">
      <c r="B13" s="20"/>
      <c r="C13" s="25" t="s">
        <v>74</v>
      </c>
      <c r="D13" s="25">
        <v>9</v>
      </c>
      <c r="E13" s="25">
        <v>5</v>
      </c>
      <c r="F13" s="25">
        <v>6</v>
      </c>
      <c r="G13" s="25">
        <v>7</v>
      </c>
      <c r="H13" s="25">
        <v>3</v>
      </c>
      <c r="I13" s="25">
        <v>4</v>
      </c>
      <c r="J13" s="25">
        <v>4</v>
      </c>
      <c r="K13" s="25">
        <v>9</v>
      </c>
      <c r="L13" s="25">
        <v>7</v>
      </c>
      <c r="M13" s="25">
        <v>4</v>
      </c>
      <c r="N13" s="21"/>
      <c r="O13" s="26">
        <f t="shared" si="0"/>
        <v>5.8</v>
      </c>
      <c r="P13" s="35">
        <f t="shared" si="1"/>
        <v>4</v>
      </c>
      <c r="Q13" s="22"/>
    </row>
    <row r="14" spans="2:17" ht="12.75">
      <c r="B14" s="20"/>
      <c r="C14" s="25" t="s">
        <v>75</v>
      </c>
      <c r="D14" s="25">
        <v>8</v>
      </c>
      <c r="E14" s="25">
        <v>7</v>
      </c>
      <c r="F14" s="25">
        <v>5</v>
      </c>
      <c r="G14" s="25">
        <v>6</v>
      </c>
      <c r="H14" s="25">
        <v>5</v>
      </c>
      <c r="I14" s="25">
        <v>5</v>
      </c>
      <c r="J14" s="25">
        <v>6</v>
      </c>
      <c r="K14" s="25">
        <v>7</v>
      </c>
      <c r="L14" s="25">
        <v>6</v>
      </c>
      <c r="M14" s="25">
        <v>6</v>
      </c>
      <c r="N14" s="21"/>
      <c r="O14" s="26">
        <f t="shared" si="0"/>
        <v>6.1</v>
      </c>
      <c r="P14" s="35">
        <f t="shared" si="1"/>
        <v>0</v>
      </c>
      <c r="Q14" s="22"/>
    </row>
    <row r="15" spans="2:17" ht="12.75">
      <c r="B15" s="20"/>
      <c r="C15" s="25" t="s">
        <v>76</v>
      </c>
      <c r="D15" s="25">
        <v>5</v>
      </c>
      <c r="E15" s="25">
        <v>6</v>
      </c>
      <c r="F15" s="25">
        <v>5</v>
      </c>
      <c r="G15" s="25">
        <v>5</v>
      </c>
      <c r="H15" s="25">
        <v>6</v>
      </c>
      <c r="I15" s="25">
        <v>6</v>
      </c>
      <c r="J15" s="25">
        <v>5</v>
      </c>
      <c r="K15" s="25">
        <v>6</v>
      </c>
      <c r="L15" s="25">
        <v>6</v>
      </c>
      <c r="M15" s="25">
        <v>5</v>
      </c>
      <c r="N15" s="21"/>
      <c r="O15" s="26">
        <f t="shared" si="0"/>
        <v>5.5</v>
      </c>
      <c r="P15" s="35">
        <f t="shared" si="1"/>
        <v>0</v>
      </c>
      <c r="Q15" s="22"/>
    </row>
    <row r="16" spans="2:17" ht="8.25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</row>
    <row r="17" spans="2:17" ht="12.75">
      <c r="B17" s="20"/>
      <c r="C17" s="27" t="s">
        <v>79</v>
      </c>
      <c r="D17" s="26">
        <f>AVERAGE(D5:D15)</f>
        <v>6.181818181818182</v>
      </c>
      <c r="E17" s="26">
        <f aca="true" t="shared" si="2" ref="E17:O17">AVERAGE(E5:E15)</f>
        <v>5.909090909090909</v>
      </c>
      <c r="F17" s="26">
        <f t="shared" si="2"/>
        <v>5.363636363636363</v>
      </c>
      <c r="G17" s="26">
        <f t="shared" si="2"/>
        <v>5.7272727272727275</v>
      </c>
      <c r="H17" s="26">
        <f t="shared" si="2"/>
        <v>5.7272727272727275</v>
      </c>
      <c r="I17" s="26">
        <f t="shared" si="2"/>
        <v>5.2727272727272725</v>
      </c>
      <c r="J17" s="26">
        <f t="shared" si="2"/>
        <v>5.454545454545454</v>
      </c>
      <c r="K17" s="26">
        <f t="shared" si="2"/>
        <v>6.2727272727272725</v>
      </c>
      <c r="L17" s="26">
        <f t="shared" si="2"/>
        <v>4.818181818181818</v>
      </c>
      <c r="M17" s="26">
        <f t="shared" si="2"/>
        <v>5.2727272727272725</v>
      </c>
      <c r="N17" s="21"/>
      <c r="O17" s="26">
        <f t="shared" si="2"/>
        <v>5.6000000000000005</v>
      </c>
      <c r="P17" s="33"/>
      <c r="Q17" s="22"/>
    </row>
    <row r="18" spans="2:17" ht="12.75">
      <c r="B18" s="20"/>
      <c r="C18" s="27" t="s">
        <v>80</v>
      </c>
      <c r="D18" s="25">
        <f>MAX(D5:D15)</f>
        <v>9</v>
      </c>
      <c r="E18" s="25">
        <f aca="true" t="shared" si="3" ref="E18:O18">MAX(E5:E15)</f>
        <v>8</v>
      </c>
      <c r="F18" s="25">
        <f t="shared" si="3"/>
        <v>8</v>
      </c>
      <c r="G18" s="25">
        <f t="shared" si="3"/>
        <v>8</v>
      </c>
      <c r="H18" s="25">
        <f t="shared" si="3"/>
        <v>8</v>
      </c>
      <c r="I18" s="25">
        <f t="shared" si="3"/>
        <v>9</v>
      </c>
      <c r="J18" s="25">
        <f t="shared" si="3"/>
        <v>9</v>
      </c>
      <c r="K18" s="25">
        <f t="shared" si="3"/>
        <v>9</v>
      </c>
      <c r="L18" s="25">
        <f t="shared" si="3"/>
        <v>7</v>
      </c>
      <c r="M18" s="25">
        <f t="shared" si="3"/>
        <v>10</v>
      </c>
      <c r="N18" s="21"/>
      <c r="O18" s="26">
        <f t="shared" si="3"/>
        <v>7.1</v>
      </c>
      <c r="P18" s="33"/>
      <c r="Q18" s="22"/>
    </row>
    <row r="19" spans="2:17" ht="12.75">
      <c r="B19" s="20"/>
      <c r="C19" s="27" t="s">
        <v>81</v>
      </c>
      <c r="D19" s="25">
        <f>MIN(D5:D15)</f>
        <v>2</v>
      </c>
      <c r="E19" s="25">
        <f aca="true" t="shared" si="4" ref="E19:O19">MIN(E5:E15)</f>
        <v>4</v>
      </c>
      <c r="F19" s="25">
        <f t="shared" si="4"/>
        <v>2</v>
      </c>
      <c r="G19" s="25">
        <f t="shared" si="4"/>
        <v>4</v>
      </c>
      <c r="H19" s="25">
        <f t="shared" si="4"/>
        <v>3</v>
      </c>
      <c r="I19" s="25">
        <f t="shared" si="4"/>
        <v>1</v>
      </c>
      <c r="J19" s="25">
        <f t="shared" si="4"/>
        <v>1</v>
      </c>
      <c r="K19" s="25">
        <f t="shared" si="4"/>
        <v>2</v>
      </c>
      <c r="L19" s="25">
        <f t="shared" si="4"/>
        <v>1</v>
      </c>
      <c r="M19" s="25">
        <f t="shared" si="4"/>
        <v>3</v>
      </c>
      <c r="N19" s="21"/>
      <c r="O19" s="26">
        <f t="shared" si="4"/>
        <v>3.3</v>
      </c>
      <c r="P19" s="33"/>
      <c r="Q19" s="22"/>
    </row>
    <row r="20" spans="2:17" ht="8.2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2:17" ht="12.7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</sheetData>
  <conditionalFormatting sqref="D5:M15">
    <cfRule type="cellIs" priority="1" dxfId="0" operator="lessThan" stopIfTrue="1">
      <formula>5</formula>
    </cfRule>
  </conditionalFormatting>
  <dataValidations count="1">
    <dataValidation type="whole" allowBlank="1" showInputMessage="1" showErrorMessage="1" errorTitle="Nota incorrecta" error="Heu d'entrar un nombre enter de l'1 al 10" sqref="D5:M15">
      <formula1>1</formula1>
      <formula2>10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="85" zoomScaleNormal="85" workbookViewId="0" topLeftCell="A1">
      <selection activeCell="N29" sqref="N29"/>
    </sheetView>
  </sheetViews>
  <sheetFormatPr defaultColWidth="11.421875" defaultRowHeight="12.75"/>
  <cols>
    <col min="1" max="1" width="1.1484375" style="0" customWidth="1"/>
    <col min="2" max="2" width="13.7109375" style="0" customWidth="1"/>
    <col min="3" max="6" width="6.8515625" style="0" customWidth="1"/>
    <col min="7" max="7" width="10.00390625" style="0" customWidth="1"/>
    <col min="8" max="8" width="12.57421875" style="0" customWidth="1"/>
    <col min="9" max="9" width="10.00390625" style="0" customWidth="1"/>
    <col min="10" max="10" width="11.7109375" style="0" customWidth="1"/>
    <col min="11" max="11" width="1.421875" style="0" customWidth="1"/>
  </cols>
  <sheetData>
    <row r="1" spans="1:11" ht="6.75" customHeight="1">
      <c r="A1" s="16"/>
      <c r="B1" s="36"/>
      <c r="C1" s="37"/>
      <c r="D1" s="36"/>
      <c r="E1" s="36"/>
      <c r="F1" s="36"/>
      <c r="G1" s="36"/>
      <c r="H1" s="36"/>
      <c r="I1" s="36"/>
      <c r="J1" s="36"/>
      <c r="K1" s="19"/>
    </row>
    <row r="2" spans="1:11" ht="12.75">
      <c r="A2" s="20"/>
      <c r="B2" s="46" t="s">
        <v>108</v>
      </c>
      <c r="C2" s="79"/>
      <c r="D2" s="47">
        <v>0.03</v>
      </c>
      <c r="E2" s="21"/>
      <c r="F2" s="21"/>
      <c r="G2" s="21"/>
      <c r="H2" s="21"/>
      <c r="I2" s="21"/>
      <c r="J2" s="21"/>
      <c r="K2" s="22"/>
    </row>
    <row r="3" spans="1:11" ht="13.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25.5">
      <c r="A4" s="20"/>
      <c r="B4" s="27" t="s">
        <v>85</v>
      </c>
      <c r="C4" s="40" t="s">
        <v>86</v>
      </c>
      <c r="D4" s="40" t="s">
        <v>87</v>
      </c>
      <c r="E4" s="40" t="s">
        <v>88</v>
      </c>
      <c r="F4" s="40" t="s">
        <v>42</v>
      </c>
      <c r="G4" s="40" t="s">
        <v>95</v>
      </c>
      <c r="H4" s="41" t="s">
        <v>89</v>
      </c>
      <c r="I4" s="41" t="s">
        <v>96</v>
      </c>
      <c r="J4" s="44" t="s">
        <v>105</v>
      </c>
      <c r="K4" s="22"/>
    </row>
    <row r="5" spans="1:11" ht="12.75">
      <c r="A5" s="20"/>
      <c r="B5" s="25" t="s">
        <v>60</v>
      </c>
      <c r="C5" s="42">
        <v>1254</v>
      </c>
      <c r="D5" s="42">
        <v>1325</v>
      </c>
      <c r="E5" s="42">
        <v>1534</v>
      </c>
      <c r="F5" s="42">
        <f>SUM(C5:E5)</f>
        <v>4113</v>
      </c>
      <c r="G5" s="43">
        <f>F5*D$2</f>
        <v>123.39</v>
      </c>
      <c r="H5" s="43">
        <v>150</v>
      </c>
      <c r="I5" s="43">
        <f>H5-G5</f>
        <v>26.61</v>
      </c>
      <c r="J5" s="45" t="str">
        <f>IF(H5&lt;G5,"S'ha superat"," ")</f>
        <v> </v>
      </c>
      <c r="K5" s="22"/>
    </row>
    <row r="6" spans="1:11" ht="12.75">
      <c r="A6" s="20"/>
      <c r="B6" s="25" t="s">
        <v>59</v>
      </c>
      <c r="C6" s="42">
        <v>1645</v>
      </c>
      <c r="D6" s="42">
        <v>2001</v>
      </c>
      <c r="E6" s="42">
        <v>1574</v>
      </c>
      <c r="F6" s="42">
        <f aca="true" t="shared" si="0" ref="F6:F14">SUM(C6:E6)</f>
        <v>5220</v>
      </c>
      <c r="G6" s="43">
        <f aca="true" t="shared" si="1" ref="G6:G16">F6*D$2</f>
        <v>156.6</v>
      </c>
      <c r="H6" s="43">
        <v>150</v>
      </c>
      <c r="I6" s="43">
        <f aca="true" t="shared" si="2" ref="I6:I16">H6-G6</f>
        <v>-6.599999999999994</v>
      </c>
      <c r="J6" s="45" t="str">
        <f aca="true" t="shared" si="3" ref="J6:J14">IF(H6&lt;G6,"S'ha superat"," ")</f>
        <v>S'ha superat</v>
      </c>
      <c r="K6" s="22"/>
    </row>
    <row r="7" spans="1:11" ht="12.75">
      <c r="A7" s="20"/>
      <c r="B7" s="25" t="s">
        <v>61</v>
      </c>
      <c r="C7" s="42">
        <v>1023</v>
      </c>
      <c r="D7" s="42">
        <v>1543</v>
      </c>
      <c r="E7" s="42">
        <v>1765</v>
      </c>
      <c r="F7" s="42">
        <f t="shared" si="0"/>
        <v>4331</v>
      </c>
      <c r="G7" s="43">
        <f t="shared" si="1"/>
        <v>129.93</v>
      </c>
      <c r="H7" s="43">
        <v>150</v>
      </c>
      <c r="I7" s="43">
        <f t="shared" si="2"/>
        <v>20.069999999999993</v>
      </c>
      <c r="J7" s="45" t="str">
        <f t="shared" si="3"/>
        <v> </v>
      </c>
      <c r="K7" s="22"/>
    </row>
    <row r="8" spans="1:11" ht="12.75">
      <c r="A8" s="20"/>
      <c r="B8" s="25" t="s">
        <v>78</v>
      </c>
      <c r="C8" s="42">
        <v>1267</v>
      </c>
      <c r="D8" s="42">
        <v>1865</v>
      </c>
      <c r="E8" s="42">
        <v>2156</v>
      </c>
      <c r="F8" s="42">
        <f t="shared" si="0"/>
        <v>5288</v>
      </c>
      <c r="G8" s="43">
        <f t="shared" si="1"/>
        <v>158.64</v>
      </c>
      <c r="H8" s="43">
        <v>150</v>
      </c>
      <c r="I8" s="43">
        <f t="shared" si="2"/>
        <v>-8.639999999999986</v>
      </c>
      <c r="J8" s="45" t="str">
        <f t="shared" si="3"/>
        <v>S'ha superat</v>
      </c>
      <c r="K8" s="22"/>
    </row>
    <row r="9" spans="1:11" ht="12.75">
      <c r="A9" s="20"/>
      <c r="B9" s="25" t="s">
        <v>90</v>
      </c>
      <c r="C9" s="42">
        <v>1425</v>
      </c>
      <c r="D9" s="42">
        <v>1543</v>
      </c>
      <c r="E9" s="42">
        <v>1629</v>
      </c>
      <c r="F9" s="42">
        <f t="shared" si="0"/>
        <v>4597</v>
      </c>
      <c r="G9" s="43">
        <f t="shared" si="1"/>
        <v>137.91</v>
      </c>
      <c r="H9" s="43">
        <v>130</v>
      </c>
      <c r="I9" s="43">
        <f t="shared" si="2"/>
        <v>-7.909999999999997</v>
      </c>
      <c r="J9" s="45" t="str">
        <f t="shared" si="3"/>
        <v>S'ha superat</v>
      </c>
      <c r="K9" s="22"/>
    </row>
    <row r="10" spans="1:11" ht="12.75">
      <c r="A10" s="20"/>
      <c r="B10" s="25" t="s">
        <v>91</v>
      </c>
      <c r="C10" s="42">
        <v>989</v>
      </c>
      <c r="D10" s="42">
        <v>1345</v>
      </c>
      <c r="E10" s="42">
        <v>1023</v>
      </c>
      <c r="F10" s="42">
        <f t="shared" si="0"/>
        <v>3357</v>
      </c>
      <c r="G10" s="43">
        <f t="shared" si="1"/>
        <v>100.71</v>
      </c>
      <c r="H10" s="43">
        <v>130</v>
      </c>
      <c r="I10" s="43">
        <f t="shared" si="2"/>
        <v>29.290000000000006</v>
      </c>
      <c r="J10" s="45" t="str">
        <f t="shared" si="3"/>
        <v> </v>
      </c>
      <c r="K10" s="22"/>
    </row>
    <row r="11" spans="1:11" ht="12.75">
      <c r="A11" s="20"/>
      <c r="B11" s="25" t="s">
        <v>63</v>
      </c>
      <c r="C11" s="42">
        <v>546</v>
      </c>
      <c r="D11" s="42">
        <v>1005</v>
      </c>
      <c r="E11" s="42">
        <v>987</v>
      </c>
      <c r="F11" s="42">
        <f t="shared" si="0"/>
        <v>2538</v>
      </c>
      <c r="G11" s="43">
        <f t="shared" si="1"/>
        <v>76.14</v>
      </c>
      <c r="H11" s="43">
        <v>115</v>
      </c>
      <c r="I11" s="43">
        <f t="shared" si="2"/>
        <v>38.86</v>
      </c>
      <c r="J11" s="45" t="str">
        <f t="shared" si="3"/>
        <v> </v>
      </c>
      <c r="K11" s="22"/>
    </row>
    <row r="12" spans="1:11" ht="12.75">
      <c r="A12" s="20"/>
      <c r="B12" s="25" t="s">
        <v>92</v>
      </c>
      <c r="C12" s="42">
        <v>968</v>
      </c>
      <c r="D12" s="42">
        <v>1234</v>
      </c>
      <c r="E12" s="42">
        <v>1025</v>
      </c>
      <c r="F12" s="42">
        <f t="shared" si="0"/>
        <v>3227</v>
      </c>
      <c r="G12" s="43">
        <f t="shared" si="1"/>
        <v>96.81</v>
      </c>
      <c r="H12" s="43">
        <v>115</v>
      </c>
      <c r="I12" s="43">
        <f t="shared" si="2"/>
        <v>18.189999999999998</v>
      </c>
      <c r="J12" s="45" t="str">
        <f t="shared" si="3"/>
        <v> </v>
      </c>
      <c r="K12" s="22"/>
    </row>
    <row r="13" spans="1:11" ht="12.75">
      <c r="A13" s="20"/>
      <c r="B13" s="25" t="s">
        <v>93</v>
      </c>
      <c r="C13" s="42">
        <v>723</v>
      </c>
      <c r="D13" s="42">
        <v>978</v>
      </c>
      <c r="E13" s="42">
        <v>896</v>
      </c>
      <c r="F13" s="42">
        <f t="shared" si="0"/>
        <v>2597</v>
      </c>
      <c r="G13" s="43">
        <f t="shared" si="1"/>
        <v>77.91</v>
      </c>
      <c r="H13" s="43">
        <v>115</v>
      </c>
      <c r="I13" s="43">
        <f t="shared" si="2"/>
        <v>37.09</v>
      </c>
      <c r="J13" s="45" t="str">
        <f t="shared" si="3"/>
        <v> </v>
      </c>
      <c r="K13" s="22"/>
    </row>
    <row r="14" spans="1:11" ht="12.75">
      <c r="A14" s="20"/>
      <c r="B14" s="25" t="s">
        <v>94</v>
      </c>
      <c r="C14" s="42">
        <v>1256</v>
      </c>
      <c r="D14" s="42">
        <v>1234</v>
      </c>
      <c r="E14" s="42">
        <v>1837</v>
      </c>
      <c r="F14" s="42">
        <f t="shared" si="0"/>
        <v>4327</v>
      </c>
      <c r="G14" s="43">
        <f t="shared" si="1"/>
        <v>129.81</v>
      </c>
      <c r="H14" s="43">
        <v>115</v>
      </c>
      <c r="I14" s="43">
        <f t="shared" si="2"/>
        <v>-14.810000000000002</v>
      </c>
      <c r="J14" s="45" t="str">
        <f t="shared" si="3"/>
        <v>S'ha superat</v>
      </c>
      <c r="K14" s="22"/>
    </row>
    <row r="15" spans="1:11" ht="12.75">
      <c r="A15" s="20"/>
      <c r="B15" s="21"/>
      <c r="C15" s="38"/>
      <c r="D15" s="38"/>
      <c r="E15" s="38"/>
      <c r="F15" s="38"/>
      <c r="G15" s="21"/>
      <c r="H15" s="39"/>
      <c r="I15" s="39"/>
      <c r="J15" s="21"/>
      <c r="K15" s="22"/>
    </row>
    <row r="16" spans="1:11" ht="12.75">
      <c r="A16" s="20"/>
      <c r="B16" s="27" t="s">
        <v>51</v>
      </c>
      <c r="C16" s="42">
        <f>SUM(C5:C14)</f>
        <v>11096</v>
      </c>
      <c r="D16" s="42">
        <f>SUM(D5:D14)</f>
        <v>14073</v>
      </c>
      <c r="E16" s="42">
        <f>SUM(E5:E14)</f>
        <v>14426</v>
      </c>
      <c r="F16" s="42">
        <f>SUM(C16:E16)</f>
        <v>39595</v>
      </c>
      <c r="G16" s="43">
        <f t="shared" si="1"/>
        <v>1187.85</v>
      </c>
      <c r="H16" s="43">
        <f>SUM(H5:H14)</f>
        <v>1320</v>
      </c>
      <c r="I16" s="43">
        <f t="shared" si="2"/>
        <v>132.1500000000001</v>
      </c>
      <c r="J16" s="21"/>
      <c r="K16" s="22"/>
    </row>
    <row r="17" spans="1:11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</row>
  </sheetData>
  <dataValidations count="1">
    <dataValidation type="whole" operator="greaterThan" allowBlank="1" showInputMessage="1" showErrorMessage="1" errorTitle="Entrada incorrecta" error="Entreu en nombre de fotòcopies&#10;" sqref="C5:E14">
      <formula1>-1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2"/>
  <sheetViews>
    <sheetView showGridLines="0" zoomScale="85" zoomScaleNormal="85" workbookViewId="0" topLeftCell="A1">
      <selection activeCell="F6" sqref="F6"/>
    </sheetView>
  </sheetViews>
  <sheetFormatPr defaultColWidth="11.421875" defaultRowHeight="12.75"/>
  <cols>
    <col min="1" max="1" width="1.57421875" style="0" customWidth="1"/>
    <col min="2" max="2" width="15.57421875" style="0" customWidth="1"/>
    <col min="3" max="3" width="21.8515625" style="0" customWidth="1"/>
    <col min="4" max="4" width="14.140625" style="0" customWidth="1"/>
    <col min="5" max="5" width="10.8515625" style="0" customWidth="1"/>
    <col min="6" max="6" width="9.7109375" style="0" bestFit="1" customWidth="1"/>
    <col min="7" max="7" width="12.00390625" style="0" customWidth="1"/>
    <col min="8" max="8" width="2.28125" style="0" customWidth="1"/>
  </cols>
  <sheetData>
    <row r="1" ht="7.5" customHeight="1"/>
    <row r="2" spans="1:7" ht="18">
      <c r="A2" s="49"/>
      <c r="B2" s="51" t="s">
        <v>119</v>
      </c>
      <c r="C2" s="52"/>
      <c r="D2" s="52"/>
      <c r="E2" s="52"/>
      <c r="F2" s="52"/>
      <c r="G2" s="53"/>
    </row>
    <row r="3" spans="1:7" ht="12.75">
      <c r="A3" s="49"/>
      <c r="B3" s="54"/>
      <c r="C3" s="55"/>
      <c r="D3" s="55"/>
      <c r="E3" s="55"/>
      <c r="F3" s="55"/>
      <c r="G3" s="56"/>
    </row>
    <row r="4" spans="1:7" ht="12.75">
      <c r="A4" s="49"/>
      <c r="B4" s="85" t="s">
        <v>107</v>
      </c>
      <c r="C4" s="86">
        <v>37215</v>
      </c>
      <c r="D4" s="84" t="s">
        <v>120</v>
      </c>
      <c r="E4" s="87">
        <v>14</v>
      </c>
      <c r="F4" s="55"/>
      <c r="G4" s="56"/>
    </row>
    <row r="5" spans="1:7" ht="12.75">
      <c r="A5" s="49"/>
      <c r="B5" s="54"/>
      <c r="C5" s="55"/>
      <c r="D5" s="55"/>
      <c r="E5" s="55"/>
      <c r="F5" s="55"/>
      <c r="G5" s="56"/>
    </row>
    <row r="6" spans="1:7" ht="12.75">
      <c r="A6" s="49"/>
      <c r="B6" s="81" t="s">
        <v>54</v>
      </c>
      <c r="C6" s="81" t="s">
        <v>112</v>
      </c>
      <c r="D6" s="81" t="s">
        <v>106</v>
      </c>
      <c r="E6" s="82" t="s">
        <v>117</v>
      </c>
      <c r="F6" s="82" t="s">
        <v>118</v>
      </c>
      <c r="G6" s="83" t="s">
        <v>105</v>
      </c>
    </row>
    <row r="7" spans="1:7" ht="12.75">
      <c r="A7" s="49"/>
      <c r="B7" s="80" t="s">
        <v>68</v>
      </c>
      <c r="C7" s="80" t="s">
        <v>121</v>
      </c>
      <c r="D7" s="80" t="s">
        <v>109</v>
      </c>
      <c r="E7" s="88">
        <v>37215</v>
      </c>
      <c r="F7" s="88">
        <f>IF(E7="","",E7+E$4)</f>
        <v>37229</v>
      </c>
      <c r="G7" s="89">
        <f>IF(C$4&lt;=F7,"","Fora de termini")</f>
      </c>
    </row>
    <row r="8" spans="1:7" ht="12.75">
      <c r="A8" s="49"/>
      <c r="B8" s="80" t="s">
        <v>70</v>
      </c>
      <c r="C8" s="80" t="s">
        <v>110</v>
      </c>
      <c r="D8" s="80" t="s">
        <v>111</v>
      </c>
      <c r="E8" s="88">
        <v>37199</v>
      </c>
      <c r="F8" s="88">
        <f>IF(E8="","",E8+E$4)</f>
        <v>37213</v>
      </c>
      <c r="G8" s="89" t="str">
        <f>IF(C$4&lt;=F8,"","Fora de termini")</f>
        <v>Fora de termini</v>
      </c>
    </row>
    <row r="9" spans="1:7" ht="12.75">
      <c r="A9" s="49"/>
      <c r="B9" s="80" t="s">
        <v>69</v>
      </c>
      <c r="C9" s="80" t="s">
        <v>122</v>
      </c>
      <c r="D9" s="80" t="s">
        <v>123</v>
      </c>
      <c r="E9" s="88">
        <v>37200</v>
      </c>
      <c r="F9" s="88">
        <f>IF(E9="","",E9+E$4)</f>
        <v>37214</v>
      </c>
      <c r="G9" s="89" t="str">
        <f>IF(C$4&lt;=F9,"","Fora de termini")</f>
        <v>Fora de termini</v>
      </c>
    </row>
    <row r="10" spans="1:7" ht="12.75">
      <c r="A10" s="49"/>
      <c r="B10" s="80" t="s">
        <v>71</v>
      </c>
      <c r="C10" s="80" t="s">
        <v>113</v>
      </c>
      <c r="D10" s="80" t="s">
        <v>114</v>
      </c>
      <c r="E10" s="88">
        <v>37214</v>
      </c>
      <c r="F10" s="88">
        <f>IF(E10="","",E10+E$4)</f>
        <v>37228</v>
      </c>
      <c r="G10" s="89">
        <f>IF(C$4&lt;=F10,"","Fora de termini")</f>
      </c>
    </row>
    <row r="11" spans="1:7" ht="12.75">
      <c r="A11" s="49"/>
      <c r="B11" s="80" t="s">
        <v>84</v>
      </c>
      <c r="C11" s="80" t="s">
        <v>115</v>
      </c>
      <c r="D11" s="80" t="s">
        <v>116</v>
      </c>
      <c r="E11" s="88">
        <v>36947</v>
      </c>
      <c r="F11" s="88">
        <f>IF(E11="","",E11+E$4)</f>
        <v>36961</v>
      </c>
      <c r="G11" s="89" t="str">
        <f>IF(C$4&lt;=F11,"","Fora de termini")</f>
        <v>Fora de termini</v>
      </c>
    </row>
    <row r="12" spans="1:7" ht="12.75">
      <c r="A12" s="49"/>
      <c r="B12" s="49"/>
      <c r="C12" s="49"/>
      <c r="D12" s="49"/>
      <c r="E12" s="50"/>
      <c r="F12" s="50">
        <f>IF(E12="","",E12+14)</f>
      </c>
      <c r="G12" s="49"/>
    </row>
  </sheetData>
  <conditionalFormatting sqref="G7:G11">
    <cfRule type="expression" priority="1" dxfId="0" stopIfTrue="1">
      <formula>$C$4&gt;$F7</formula>
    </cfRule>
  </conditionalFormatting>
  <dataValidations count="1">
    <dataValidation type="date" operator="greaterThanOrEqual" allowBlank="1" showInputMessage="1" showErrorMessage="1" errorTitle="Data incorrecta" error="Entreu la data amb el format dd/mm/aa" sqref="E7:E11">
      <formula1>36526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4"/>
  <sheetViews>
    <sheetView showGridLines="0" zoomScale="95" zoomScaleNormal="95" workbookViewId="0" topLeftCell="A1">
      <selection activeCell="K6" sqref="K6"/>
    </sheetView>
  </sheetViews>
  <sheetFormatPr defaultColWidth="11.421875" defaultRowHeight="12.75"/>
  <cols>
    <col min="1" max="1" width="1.421875" style="0" customWidth="1"/>
    <col min="2" max="2" width="15.7109375" style="0" customWidth="1"/>
    <col min="3" max="8" width="6.57421875" style="0" customWidth="1"/>
    <col min="9" max="9" width="12.140625" style="0" customWidth="1"/>
    <col min="10" max="12" width="12.28125" style="0" customWidth="1"/>
    <col min="13" max="13" width="19.00390625" style="0" customWidth="1"/>
    <col min="14" max="14" width="8.00390625" style="0" customWidth="1"/>
  </cols>
  <sheetData>
    <row r="1" ht="6.75" customHeight="1"/>
    <row r="2" spans="2:13" ht="18">
      <c r="B2" s="58" t="s">
        <v>136</v>
      </c>
      <c r="C2" s="59"/>
      <c r="D2" s="59"/>
      <c r="E2" s="59"/>
      <c r="F2" s="59"/>
      <c r="G2" s="60"/>
      <c r="H2" s="60"/>
      <c r="I2" s="61"/>
      <c r="K2" s="48"/>
      <c r="L2" s="48"/>
      <c r="M2" s="48"/>
    </row>
    <row r="3" spans="2:9" ht="12.75">
      <c r="B3" s="62"/>
      <c r="C3" s="63"/>
      <c r="D3" s="63"/>
      <c r="E3" s="63"/>
      <c r="F3" s="63"/>
      <c r="G3" s="63"/>
      <c r="H3" s="63"/>
      <c r="I3" s="64"/>
    </row>
    <row r="4" spans="2:12" ht="12.75">
      <c r="B4" s="62"/>
      <c r="C4" s="69" t="s">
        <v>134</v>
      </c>
      <c r="D4" s="68"/>
      <c r="E4" s="76">
        <v>10</v>
      </c>
      <c r="F4" s="63"/>
      <c r="G4" s="63"/>
      <c r="H4" s="63"/>
      <c r="I4" s="64"/>
      <c r="L4" s="48"/>
    </row>
    <row r="5" spans="2:12" ht="12.75">
      <c r="B5" s="62"/>
      <c r="C5" s="69" t="s">
        <v>135</v>
      </c>
      <c r="D5" s="68"/>
      <c r="E5" s="76">
        <v>25</v>
      </c>
      <c r="F5" s="63"/>
      <c r="G5" s="63"/>
      <c r="H5" s="63"/>
      <c r="I5" s="64"/>
      <c r="L5" s="48"/>
    </row>
    <row r="6" spans="2:12" ht="12.75">
      <c r="B6" s="62"/>
      <c r="C6" s="63"/>
      <c r="D6" s="63"/>
      <c r="E6" s="63"/>
      <c r="F6" s="63"/>
      <c r="G6" s="65"/>
      <c r="H6" s="63"/>
      <c r="I6" s="66"/>
      <c r="L6" s="48"/>
    </row>
    <row r="7" spans="2:9" ht="12.75">
      <c r="B7" s="62"/>
      <c r="C7" s="70" t="s">
        <v>125</v>
      </c>
      <c r="D7" s="71"/>
      <c r="E7" s="70" t="s">
        <v>126</v>
      </c>
      <c r="F7" s="71"/>
      <c r="G7" s="70" t="s">
        <v>51</v>
      </c>
      <c r="H7" s="71"/>
      <c r="I7" s="64"/>
    </row>
    <row r="8" spans="2:12" ht="12.75">
      <c r="B8" s="67" t="s">
        <v>124</v>
      </c>
      <c r="C8" s="72" t="s">
        <v>132</v>
      </c>
      <c r="D8" s="72" t="s">
        <v>133</v>
      </c>
      <c r="E8" s="72" t="s">
        <v>132</v>
      </c>
      <c r="F8" s="72" t="s">
        <v>133</v>
      </c>
      <c r="G8" s="72" t="s">
        <v>132</v>
      </c>
      <c r="H8" s="72" t="s">
        <v>133</v>
      </c>
      <c r="I8" s="73" t="s">
        <v>137</v>
      </c>
      <c r="K8" s="57"/>
      <c r="L8" s="57"/>
    </row>
    <row r="9" spans="2:9" ht="12.75">
      <c r="B9" s="75" t="s">
        <v>68</v>
      </c>
      <c r="C9" s="75">
        <v>1</v>
      </c>
      <c r="D9" s="75">
        <v>4</v>
      </c>
      <c r="E9" s="75">
        <v>4</v>
      </c>
      <c r="F9" s="75">
        <v>5</v>
      </c>
      <c r="G9" s="68">
        <f>C9+E9</f>
        <v>5</v>
      </c>
      <c r="H9" s="68">
        <f>D9+F9</f>
        <v>9</v>
      </c>
      <c r="I9" s="74">
        <f>IF(OR(G9&gt;E$4,H9&gt;E$5),"Entrevista","")</f>
      </c>
    </row>
    <row r="10" spans="2:9" ht="12.75">
      <c r="B10" s="75" t="s">
        <v>70</v>
      </c>
      <c r="C10" s="75"/>
      <c r="D10" s="75">
        <v>3</v>
      </c>
      <c r="E10" s="75"/>
      <c r="F10" s="75"/>
      <c r="G10" s="68">
        <f aca="true" t="shared" si="0" ref="G10:G24">C10+E10</f>
        <v>0</v>
      </c>
      <c r="H10" s="68">
        <f aca="true" t="shared" si="1" ref="H10:H24">D10+F10</f>
        <v>3</v>
      </c>
      <c r="I10" s="74">
        <f>IF(OR(G10&gt;E$4,H10&gt;E$5),"Entrevista","")</f>
      </c>
    </row>
    <row r="11" spans="2:9" ht="12.75">
      <c r="B11" s="75" t="s">
        <v>69</v>
      </c>
      <c r="C11" s="75"/>
      <c r="D11" s="75"/>
      <c r="E11" s="75"/>
      <c r="F11" s="75"/>
      <c r="G11" s="68">
        <f t="shared" si="0"/>
        <v>0</v>
      </c>
      <c r="H11" s="68">
        <f t="shared" si="1"/>
        <v>0</v>
      </c>
      <c r="I11" s="74">
        <f>IF(OR(G11&gt;E$4,H11&gt;E$5),"Entrevista","")</f>
      </c>
    </row>
    <row r="12" spans="2:9" ht="12.75">
      <c r="B12" s="75" t="s">
        <v>127</v>
      </c>
      <c r="C12" s="75">
        <v>5</v>
      </c>
      <c r="D12" s="75">
        <v>1</v>
      </c>
      <c r="E12" s="75">
        <v>7</v>
      </c>
      <c r="F12" s="75">
        <v>4</v>
      </c>
      <c r="G12" s="68">
        <f t="shared" si="0"/>
        <v>12</v>
      </c>
      <c r="H12" s="68">
        <f t="shared" si="1"/>
        <v>5</v>
      </c>
      <c r="I12" s="74" t="str">
        <f>IF(OR(G12&gt;E$4,H12&gt;E$5),"Entrevista","")</f>
        <v>Entrevista</v>
      </c>
    </row>
    <row r="13" spans="2:9" ht="12.75">
      <c r="B13" s="75" t="s">
        <v>129</v>
      </c>
      <c r="C13" s="75"/>
      <c r="D13" s="75"/>
      <c r="E13" s="75"/>
      <c r="F13" s="75"/>
      <c r="G13" s="68">
        <f t="shared" si="0"/>
        <v>0</v>
      </c>
      <c r="H13" s="68">
        <f t="shared" si="1"/>
        <v>0</v>
      </c>
      <c r="I13" s="74">
        <f aca="true" t="shared" si="2" ref="I13:I24">IF(OR(G13&gt;E$4,H13&gt;E$5),"Entrevista","")</f>
      </c>
    </row>
    <row r="14" spans="2:9" ht="12.75">
      <c r="B14" s="75" t="s">
        <v>128</v>
      </c>
      <c r="C14" s="75">
        <v>3</v>
      </c>
      <c r="D14" s="75">
        <v>4</v>
      </c>
      <c r="E14" s="75"/>
      <c r="F14" s="75"/>
      <c r="G14" s="68">
        <f t="shared" si="0"/>
        <v>3</v>
      </c>
      <c r="H14" s="68">
        <f t="shared" si="1"/>
        <v>4</v>
      </c>
      <c r="I14" s="74">
        <f t="shared" si="2"/>
      </c>
    </row>
    <row r="15" spans="2:9" ht="12.75">
      <c r="B15" s="75" t="s">
        <v>71</v>
      </c>
      <c r="C15" s="75">
        <v>1</v>
      </c>
      <c r="D15" s="75"/>
      <c r="E15" s="75"/>
      <c r="F15" s="75"/>
      <c r="G15" s="68">
        <f t="shared" si="0"/>
        <v>1</v>
      </c>
      <c r="H15" s="68">
        <f t="shared" si="1"/>
        <v>0</v>
      </c>
      <c r="I15" s="74">
        <f t="shared" si="2"/>
      </c>
    </row>
    <row r="16" spans="2:9" ht="12.75">
      <c r="B16" s="75" t="s">
        <v>84</v>
      </c>
      <c r="C16" s="75"/>
      <c r="D16" s="75"/>
      <c r="E16" s="75"/>
      <c r="F16" s="75"/>
      <c r="G16" s="68">
        <f t="shared" si="0"/>
        <v>0</v>
      </c>
      <c r="H16" s="68">
        <f t="shared" si="1"/>
        <v>0</v>
      </c>
      <c r="I16" s="74">
        <f t="shared" si="2"/>
      </c>
    </row>
    <row r="17" spans="2:9" ht="12.75">
      <c r="B17" s="75" t="s">
        <v>72</v>
      </c>
      <c r="C17" s="75"/>
      <c r="D17" s="75">
        <v>20</v>
      </c>
      <c r="E17" s="75">
        <v>2</v>
      </c>
      <c r="F17" s="75">
        <v>7</v>
      </c>
      <c r="G17" s="68">
        <f t="shared" si="0"/>
        <v>2</v>
      </c>
      <c r="H17" s="68">
        <f t="shared" si="1"/>
        <v>27</v>
      </c>
      <c r="I17" s="74" t="str">
        <f t="shared" si="2"/>
        <v>Entrevista</v>
      </c>
    </row>
    <row r="18" spans="2:9" ht="12.75">
      <c r="B18" s="75" t="s">
        <v>73</v>
      </c>
      <c r="C18" s="75"/>
      <c r="D18" s="75"/>
      <c r="E18" s="75"/>
      <c r="F18" s="75"/>
      <c r="G18" s="68">
        <f t="shared" si="0"/>
        <v>0</v>
      </c>
      <c r="H18" s="68">
        <f t="shared" si="1"/>
        <v>0</v>
      </c>
      <c r="I18" s="74">
        <f t="shared" si="2"/>
      </c>
    </row>
    <row r="19" spans="2:9" ht="12.75">
      <c r="B19" s="75" t="s">
        <v>82</v>
      </c>
      <c r="C19" s="75">
        <v>1</v>
      </c>
      <c r="D19" s="75">
        <v>12</v>
      </c>
      <c r="E19" s="75">
        <v>6</v>
      </c>
      <c r="F19" s="75">
        <v>18</v>
      </c>
      <c r="G19" s="68">
        <f t="shared" si="0"/>
        <v>7</v>
      </c>
      <c r="H19" s="68">
        <f t="shared" si="1"/>
        <v>30</v>
      </c>
      <c r="I19" s="74" t="str">
        <f t="shared" si="2"/>
        <v>Entrevista</v>
      </c>
    </row>
    <row r="20" spans="2:9" ht="12.75">
      <c r="B20" s="75" t="s">
        <v>130</v>
      </c>
      <c r="C20" s="75"/>
      <c r="D20" s="75"/>
      <c r="E20" s="75"/>
      <c r="F20" s="75"/>
      <c r="G20" s="68">
        <f t="shared" si="0"/>
        <v>0</v>
      </c>
      <c r="H20" s="68">
        <f t="shared" si="1"/>
        <v>0</v>
      </c>
      <c r="I20" s="74">
        <f t="shared" si="2"/>
      </c>
    </row>
    <row r="21" spans="2:9" ht="12.75">
      <c r="B21" s="75" t="s">
        <v>131</v>
      </c>
      <c r="C21" s="75">
        <v>3</v>
      </c>
      <c r="D21" s="75"/>
      <c r="E21" s="75"/>
      <c r="F21" s="75"/>
      <c r="G21" s="68">
        <f t="shared" si="0"/>
        <v>3</v>
      </c>
      <c r="H21" s="68">
        <f t="shared" si="1"/>
        <v>0</v>
      </c>
      <c r="I21" s="74">
        <f t="shared" si="2"/>
      </c>
    </row>
    <row r="22" spans="2:9" ht="12.75">
      <c r="B22" s="75" t="s">
        <v>74</v>
      </c>
      <c r="C22" s="75"/>
      <c r="D22" s="75"/>
      <c r="E22" s="75"/>
      <c r="F22" s="75"/>
      <c r="G22" s="68">
        <f t="shared" si="0"/>
        <v>0</v>
      </c>
      <c r="H22" s="68">
        <f t="shared" si="1"/>
        <v>0</v>
      </c>
      <c r="I22" s="74">
        <f t="shared" si="2"/>
      </c>
    </row>
    <row r="23" spans="2:9" ht="12.75">
      <c r="B23" s="75" t="s">
        <v>75</v>
      </c>
      <c r="C23" s="75"/>
      <c r="D23" s="75"/>
      <c r="E23" s="75"/>
      <c r="F23" s="75"/>
      <c r="G23" s="68">
        <f t="shared" si="0"/>
        <v>0</v>
      </c>
      <c r="H23" s="68">
        <f t="shared" si="1"/>
        <v>0</v>
      </c>
      <c r="I23" s="74">
        <f t="shared" si="2"/>
      </c>
    </row>
    <row r="24" spans="2:9" ht="12.75">
      <c r="B24" s="75" t="s">
        <v>76</v>
      </c>
      <c r="C24" s="75"/>
      <c r="D24" s="75">
        <v>15</v>
      </c>
      <c r="E24" s="75"/>
      <c r="F24" s="75"/>
      <c r="G24" s="68">
        <f t="shared" si="0"/>
        <v>0</v>
      </c>
      <c r="H24" s="68">
        <f t="shared" si="1"/>
        <v>15</v>
      </c>
      <c r="I24" s="74">
        <f t="shared" si="2"/>
      </c>
    </row>
  </sheetData>
  <conditionalFormatting sqref="H9:H24">
    <cfRule type="cellIs" priority="1" dxfId="1" operator="greaterThan" stopIfTrue="1">
      <formula>$E$5</formula>
    </cfRule>
  </conditionalFormatting>
  <conditionalFormatting sqref="G9:G24">
    <cfRule type="cellIs" priority="2" dxfId="2" operator="greaterThan" stopIfTrue="1">
      <formula>$E$4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</dc:creator>
  <cp:keywords/>
  <dc:description/>
  <cp:lastModifiedBy>Pep Bujosa</cp:lastModifiedBy>
  <dcterms:created xsi:type="dcterms:W3CDTF">2000-05-04T17:11:02Z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